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440"/>
  </bookViews>
  <sheets>
    <sheet name="Phase 1 Questionnaire Response" sheetId="1" r:id="rId1"/>
  </sheets>
  <calcPr calcId="145621"/>
</workbook>
</file>

<file path=xl/calcChain.xml><?xml version="1.0" encoding="utf-8"?>
<calcChain xmlns="http://schemas.openxmlformats.org/spreadsheetml/2006/main">
  <c r="D60" i="1" l="1"/>
  <c r="BJ75" i="1" l="1"/>
  <c r="BK75" i="1" s="1"/>
  <c r="BJ74" i="1"/>
  <c r="BJ73" i="1"/>
  <c r="BJ68" i="1"/>
  <c r="BJ67" i="1"/>
  <c r="BK67" i="1" s="1"/>
  <c r="BJ66" i="1"/>
  <c r="BK66" i="1" s="1"/>
  <c r="BJ62" i="1"/>
  <c r="BK62" i="1" s="1"/>
  <c r="BJ61" i="1"/>
  <c r="BJ60" i="1"/>
  <c r="BK60" i="1" s="1"/>
  <c r="BK74" i="1"/>
  <c r="BK73" i="1"/>
  <c r="BK68" i="1"/>
  <c r="BK61" i="1"/>
  <c r="BD69" i="1"/>
  <c r="BE69" i="1" s="1"/>
  <c r="BD68" i="1"/>
  <c r="BE68" i="1" s="1"/>
  <c r="BD67" i="1"/>
  <c r="BE67" i="1" s="1"/>
  <c r="BD63" i="1"/>
  <c r="BE63" i="1" s="1"/>
  <c r="BD62" i="1"/>
  <c r="BE62" i="1" s="1"/>
  <c r="BD61" i="1"/>
  <c r="BE61" i="1" s="1"/>
  <c r="AU68" i="1"/>
  <c r="AV68" i="1" s="1"/>
  <c r="AU67" i="1"/>
  <c r="AV67" i="1" s="1"/>
  <c r="AU66" i="1"/>
  <c r="AV66" i="1" s="1"/>
  <c r="AU65" i="1"/>
  <c r="AV65" i="1" s="1"/>
  <c r="AU64" i="1"/>
  <c r="AV64" i="1" s="1"/>
  <c r="AU63" i="1"/>
  <c r="AV63" i="1" s="1"/>
  <c r="AU62" i="1"/>
  <c r="AV62" i="1" s="1"/>
  <c r="AU61" i="1"/>
  <c r="AV61" i="1" s="1"/>
  <c r="AN67" i="1"/>
  <c r="AO67" i="1" s="1"/>
  <c r="AN66" i="1"/>
  <c r="AO66" i="1" s="1"/>
  <c r="AN65" i="1"/>
  <c r="AO65" i="1" s="1"/>
  <c r="AN64" i="1"/>
  <c r="AO64" i="1" s="1"/>
  <c r="AN63" i="1"/>
  <c r="AO63" i="1" s="1"/>
  <c r="AN62" i="1"/>
  <c r="AO62" i="1" s="1"/>
  <c r="AN61" i="1"/>
  <c r="AO61" i="1" s="1"/>
  <c r="AG66" i="1"/>
  <c r="AG65" i="1"/>
  <c r="AG64" i="1"/>
  <c r="AG63" i="1"/>
  <c r="AH63" i="1" s="1"/>
  <c r="AG62" i="1"/>
  <c r="AG61" i="1"/>
  <c r="AA69" i="1"/>
  <c r="AB69" i="1" s="1"/>
  <c r="AA68" i="1"/>
  <c r="AB68" i="1" s="1"/>
  <c r="AA67" i="1"/>
  <c r="AB67" i="1" s="1"/>
  <c r="AA66" i="1"/>
  <c r="AB66" i="1" s="1"/>
  <c r="AA65" i="1"/>
  <c r="AB65" i="1" s="1"/>
  <c r="AA64" i="1"/>
  <c r="AB64" i="1" s="1"/>
  <c r="AA63" i="1"/>
  <c r="AB63" i="1" s="1"/>
  <c r="AA62" i="1"/>
  <c r="AB62" i="1" s="1"/>
  <c r="AA61" i="1"/>
  <c r="AB61" i="1" s="1"/>
  <c r="Q84" i="1"/>
  <c r="R84" i="1" s="1"/>
  <c r="Q85" i="1"/>
  <c r="R85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0" i="1"/>
  <c r="Q69" i="1"/>
  <c r="Q68" i="1"/>
  <c r="R65" i="1"/>
  <c r="R64" i="1"/>
  <c r="R63" i="1"/>
  <c r="R62" i="1"/>
  <c r="R61" i="1"/>
  <c r="R60" i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1" i="1"/>
  <c r="H61" i="1" s="1"/>
  <c r="G60" i="1"/>
  <c r="H60" i="1" s="1"/>
  <c r="H62" i="1"/>
  <c r="D70" i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AH62" i="1"/>
  <c r="AH64" i="1"/>
  <c r="AH65" i="1"/>
  <c r="AH66" i="1"/>
  <c r="AH61" i="1"/>
</calcChain>
</file>

<file path=xl/sharedStrings.xml><?xml version="1.0" encoding="utf-8"?>
<sst xmlns="http://schemas.openxmlformats.org/spreadsheetml/2006/main" count="1251" uniqueCount="304">
  <si>
    <t>General</t>
  </si>
  <si>
    <t>PART 1: Characteristics of the Respondent</t>
  </si>
  <si>
    <t>PART 3: Hazard and Disaster Risk Reduction Knowledge (BSU)</t>
  </si>
  <si>
    <t>PART 4: Future Disaster Risk Reduction Aspirations</t>
  </si>
  <si>
    <t xml:space="preserve">Informed Consent (Y/N)
</t>
  </si>
  <si>
    <t xml:space="preserve">Respondent Number
</t>
  </si>
  <si>
    <t xml:space="preserve">Survey Date
</t>
  </si>
  <si>
    <t xml:space="preserve">Village Name
</t>
  </si>
  <si>
    <t xml:space="preserve">1. Gender (F/M/O)
</t>
  </si>
  <si>
    <t>3. Occupation</t>
  </si>
  <si>
    <t>Y</t>
  </si>
  <si>
    <t>Phojal</t>
  </si>
  <si>
    <t>M</t>
  </si>
  <si>
    <t>Business</t>
  </si>
  <si>
    <t>N</t>
  </si>
  <si>
    <t>NA</t>
  </si>
  <si>
    <t xml:space="preserve">-We just knew about the flood but not in detail
</t>
  </si>
  <si>
    <t xml:space="preserve">- For awareness all above commodities are very useful
</t>
  </si>
  <si>
    <t xml:space="preserve">- Traditional knowledge can mitigate the impact of flood, like to built embankment or other
</t>
  </si>
  <si>
    <t xml:space="preserve">- BSU must tell us about the flood and its implementation in ground level to minimise the impact
</t>
  </si>
  <si>
    <t>- No idea about the local knowledge</t>
  </si>
  <si>
    <t>- It is same condition</t>
  </si>
  <si>
    <t>No Idea</t>
  </si>
  <si>
    <t>- Contact each other</t>
  </si>
  <si>
    <t>- BSU should aware people about flood mitigation or solid waste management etc.</t>
  </si>
  <si>
    <t>F</t>
  </si>
  <si>
    <t>House Wife</t>
  </si>
  <si>
    <t>- We can aware people before floods</t>
  </si>
  <si>
    <t>- Local Knowledge help to understand the impact of flood so it can minimise the loss</t>
  </si>
  <si>
    <t>Agriculture</t>
  </si>
  <si>
    <t>Tea Stall (business)</t>
  </si>
  <si>
    <t>Runga</t>
  </si>
  <si>
    <t>Farmer</t>
  </si>
  <si>
    <t>- We can warn to villagers of Phojal and other areas</t>
  </si>
  <si>
    <t xml:space="preserve">- Local knowledge can help in case of plantation near to river side </t>
  </si>
  <si>
    <t xml:space="preserve">Agriculturalist </t>
  </si>
  <si>
    <t>No idea</t>
  </si>
  <si>
    <t>Dhara</t>
  </si>
  <si>
    <t>Yes these are very useful. We can tell each other during the flood</t>
  </si>
  <si>
    <t>Neri</t>
  </si>
  <si>
    <t>Business - Shop Keeper</t>
  </si>
  <si>
    <t>It is same</t>
  </si>
  <si>
    <t>I can inform the villagers of  Phojal for evacuation the area</t>
  </si>
  <si>
    <t>Information of disasters from my forefathers and father</t>
  </si>
  <si>
    <t>If any sign of landslide or avalanches or lose geographical setting, we never built home there</t>
  </si>
  <si>
    <t>Student</t>
  </si>
  <si>
    <t>My thoughts we can minimise the impact of flood and earthquakes, more plantation, less pollution and house structure</t>
  </si>
  <si>
    <t>With the help of scientific thought what BSU can facilitate our area regarding natural disaster</t>
  </si>
  <si>
    <t>In use of disaster there are very useful</t>
  </si>
  <si>
    <t>BSU should teach us about the natural disaster and its impacts</t>
  </si>
  <si>
    <t>Heavy rainfall take place flood in our area, i know myself</t>
  </si>
  <si>
    <t>It is natural calamities and heavy rainfall and mud take place of flood</t>
  </si>
  <si>
    <t>With the help of phone I can inform the villagers about heavy rainfall, cloud burst or flood</t>
  </si>
  <si>
    <t>68 years</t>
  </si>
  <si>
    <t>Communicate each other about the disaster and its preparations</t>
  </si>
  <si>
    <t>Its natural calamities, not in our hand</t>
  </si>
  <si>
    <t>To aware the people of villages Dhobi or Phojal by phone.</t>
  </si>
  <si>
    <t>We need training programme</t>
  </si>
  <si>
    <t xml:space="preserve">Tibetan Colony </t>
  </si>
  <si>
    <t>Tibetan colony</t>
  </si>
  <si>
    <t>Mobile can help us to evacuate from this area</t>
  </si>
  <si>
    <t>Help from govt. like rescue or other training</t>
  </si>
  <si>
    <t>Retired</t>
  </si>
  <si>
    <t>- I saw personally
-  Not interacted with BSU but i thought it is natural calamities</t>
  </si>
  <si>
    <t>mobile is very useful to us for saving life</t>
  </si>
  <si>
    <t>- Please give us training programme
- Awareness programme</t>
  </si>
  <si>
    <t>We can contact people or govt.</t>
  </si>
  <si>
    <t>Particularly in this area, we cant survive because it is a very 'prone area'</t>
  </si>
  <si>
    <t>TV, phone are very useful to save life</t>
  </si>
  <si>
    <t>But our colony is allocated very near the river, we cant do anything</t>
  </si>
  <si>
    <t>We need help from govt. or research teams to protect us from flood (before)</t>
  </si>
  <si>
    <t>-Not near to river
-Safe Area</t>
  </si>
  <si>
    <t>Wood carving</t>
  </si>
  <si>
    <t>In school I got teaching on flood</t>
  </si>
  <si>
    <t>How we can get help to protect ourselves</t>
  </si>
  <si>
    <t>They think like me</t>
  </si>
  <si>
    <t>we can inform the govt.</t>
  </si>
  <si>
    <t>Training programme to our community</t>
  </si>
  <si>
    <t>Inform to people about the flood</t>
  </si>
  <si>
    <t>Cloud burst is more dangerous, we cant do anything. In that situation our local knowledge is useless</t>
  </si>
  <si>
    <t>School helper</t>
  </si>
  <si>
    <t>- Personal Observation
- 9 water mills were washed away in flood in 1994
- Dobhi: Wool machine 3 machine was washed away in 1994 flood</t>
  </si>
  <si>
    <t>We need training on flood management</t>
  </si>
  <si>
    <t>Phone will help us to protect our life</t>
  </si>
  <si>
    <t>About the training programme</t>
  </si>
  <si>
    <t>Worker</t>
  </si>
  <si>
    <t>Housewife</t>
  </si>
  <si>
    <t>Its a natural calamities, we cant stop this</t>
  </si>
  <si>
    <t>Dobhi</t>
  </si>
  <si>
    <t>Shopkeeper</t>
  </si>
  <si>
    <t>These are good but misuse of the goods are not good</t>
  </si>
  <si>
    <t>My experience about the location of house construction is very relevant. I observe all geographical aspect, but people are not aware about this</t>
  </si>
  <si>
    <t>- Not near the rivers
- First study the area of settlement</t>
  </si>
  <si>
    <t>Retired from electricity dept.</t>
  </si>
  <si>
    <t>Yes it is beneficial to villages</t>
  </si>
  <si>
    <t>School teacher</t>
  </si>
  <si>
    <t>My thoughts regarding disaster are always keep our material in sequence at home</t>
  </si>
  <si>
    <t>Kathi</t>
  </si>
  <si>
    <t>BSU staff must give some input to the village women regarding flood or other disaster</t>
  </si>
  <si>
    <t>I saw many times cloud burst, flood and heavy rainfall in my village</t>
  </si>
  <si>
    <t>I did little bit to say village in sense of environment</t>
  </si>
  <si>
    <t>Kukri</t>
  </si>
  <si>
    <t>It is good for warning the lower village</t>
  </si>
  <si>
    <t>We analyse all aspect of geographical situation</t>
  </si>
  <si>
    <t xml:space="preserve">Kukri </t>
  </si>
  <si>
    <t>Galang</t>
  </si>
  <si>
    <t>These are good but no practical idea</t>
  </si>
  <si>
    <t>A training about the flood, but I need help of training to join army</t>
  </si>
  <si>
    <t xml:space="preserve">- With help of mobile phone or technology I can warn or aware people about potential disaster
- I can explain BSU work with government
-We can give idea to govt. or panchayat to mitigate the disaster
</t>
  </si>
  <si>
    <t xml:space="preserve">- Its natural calamities we cant do anything. Local knowledge is fail in the front of flood </t>
  </si>
  <si>
    <t xml:space="preserve">- With the help of sound (flood) we can assess the flood.
'- First sound comes then water comes in the stream </t>
  </si>
  <si>
    <t>- We can aware people or we can learn about flood warning with phone or TV, internet</t>
  </si>
  <si>
    <t>No idea about this question</t>
  </si>
  <si>
    <t>Not interacted on this thought but I realise some measure should be come in the ground to protect life of people</t>
  </si>
  <si>
    <t>I can call to government about the flood or other calamities</t>
  </si>
  <si>
    <t>Training to my son to manage the flood impact</t>
  </si>
  <si>
    <t>I saw flood in Beas river in 1994, 2000</t>
  </si>
  <si>
    <t>Prevention help from research team</t>
  </si>
  <si>
    <t>Floods are not good, during heavy rainfall I fear</t>
  </si>
  <si>
    <t>Phone is very useful to protect the life of my family</t>
  </si>
  <si>
    <t>- Our watermill washed away in 1994 flood
- Our local knowledge is not fruitful in the flood</t>
  </si>
  <si>
    <t>It is useful in preparedness or prediction of natural disasters</t>
  </si>
  <si>
    <t>I will share my knowledge with BSU about the flood</t>
  </si>
  <si>
    <t>- Building (schools) design or some suggestion regarding this
- Awareness training programme on disaster in school children</t>
  </si>
  <si>
    <t>Kathi (but married in Mandi district)</t>
  </si>
  <si>
    <t>I study first ground, slope and other geographical aspect, after that I build home or agricultural land</t>
  </si>
  <si>
    <t>Training programme, awareness programme and give some input to uplift the life of villagers (Kathi)</t>
  </si>
  <si>
    <t>In some situation these are very useful</t>
  </si>
  <si>
    <t>It is very useful to warn the flood event</t>
  </si>
  <si>
    <t>Awareness to mitigate the flood event</t>
  </si>
  <si>
    <t>Geographical setting should good</t>
  </si>
  <si>
    <t xml:space="preserve">We need help about the bridge to village </t>
  </si>
  <si>
    <t xml:space="preserve">Phase 1 Village baseline Questionnaire Compilation </t>
  </si>
  <si>
    <t>4. Village of residence</t>
  </si>
  <si>
    <t>7b. Previous hazards education details</t>
  </si>
  <si>
    <t>23b.  Explain answer 23 a</t>
  </si>
  <si>
    <t>21b. Explain 21a</t>
  </si>
  <si>
    <t>24. Would you like to see more use of the local people’s knowledge in managing floods, landslides and earthquakes in your community?(Y/N)</t>
  </si>
  <si>
    <t>25. How do you think local people’s knowledge could help better manage floods, landslides and earthquakes in your community?</t>
  </si>
  <si>
    <t>27.  Do you have any questions for the research team?</t>
  </si>
  <si>
    <t xml:space="preserve">GPS Waypoint No.
</t>
  </si>
  <si>
    <t>7a. Have you received any previous education/ training/ information about hazards (e.g. floods, landslides, earthquakes)?  (Y/N)</t>
  </si>
  <si>
    <t>5. Years lived in the village of residence</t>
  </si>
  <si>
    <t>18. Did you think about floods, landslides and earthquakes before interacting with BSU? (Y/N)</t>
  </si>
  <si>
    <t>19. What were your thoughts about floods, landslides and earthquakes before interacting with BSU Professors and Students?</t>
  </si>
  <si>
    <t>20. Since interacting with BSU Professors and Students, how do you now think about floods, landslides and earthquakes? Is it the same or different?</t>
  </si>
  <si>
    <t>21a. Has interacting with BSU Professors and Students changed how your other family members think about floods, landslides and earthquakes? (Y/N)</t>
  </si>
  <si>
    <t xml:space="preserve">22. As a direct consequence of interacting with BSU Professors and Students, what do you now do differently in your home/ village/ environment, in response to potential floods, landslides and earthquakes? </t>
  </si>
  <si>
    <t>23a. Do you think mobile phones, the internet, and the TV can help manage disasters more effectively?(Y/N)</t>
  </si>
  <si>
    <t>26. Would you like to see the development of a ‘Village Disaster Management Committee’ to help the village people, working in collaboration with the Kullu District administration? (Y/N)</t>
  </si>
  <si>
    <r>
      <t xml:space="preserve">2. Age range (code)
</t>
    </r>
    <r>
      <rPr>
        <sz val="11"/>
        <color theme="0"/>
        <rFont val="Calibri"/>
        <family val="2"/>
      </rPr>
      <t>1: 11-20
2: 21-30
3: 31-40
4: 41-50
5: 51-60
6: 61-70
7 &gt;70</t>
    </r>
  </si>
  <si>
    <r>
      <t xml:space="preserve">6. Education level (code for max.)
</t>
    </r>
    <r>
      <rPr>
        <sz val="11"/>
        <color theme="0"/>
        <rFont val="Calibri"/>
        <family val="2"/>
      </rPr>
      <t xml:space="preserve">1. Primary School
2. Middle/ Secondary School
     3. University (Bachelors)
     4. University (Post-graduate)
     5. Other
</t>
    </r>
  </si>
  <si>
    <r>
      <t xml:space="preserve">16. Did you discuss any of the following ‘Heritage’ topics with the BSU Professors and Students? (code)
</t>
    </r>
    <r>
      <rPr>
        <sz val="11"/>
        <color theme="0"/>
        <rFont val="Calibri"/>
        <family val="2"/>
      </rPr>
      <t xml:space="preserve">1. Temples/ religious beliefs/ festivals
2. Craft products (wool, knitting, weaving, baskets)
3. Village records
4. Traditional architecture
5. Traditional dress
6. Local dance/ song/ music
7. Family connections to a village/ moved for marriage
8. Village history
9. Changing lifestyles in villages (e.g. food, language, services etc.)
</t>
    </r>
  </si>
  <si>
    <r>
      <t>17a. Did you discuss any of the following ‘Economy-Society- Environment’ topics with the BSU Professors and Students?</t>
    </r>
    <r>
      <rPr>
        <b/>
        <sz val="11"/>
        <color rgb="FF000000"/>
        <rFont val="Calibri"/>
        <family val="2"/>
      </rPr>
      <t xml:space="preserve"> Economy</t>
    </r>
    <r>
      <rPr>
        <sz val="11"/>
        <color rgb="FF000000"/>
        <rFont val="Calibri"/>
      </rPr>
      <t xml:space="preserve"> (code)
</t>
    </r>
    <r>
      <rPr>
        <sz val="11"/>
        <color theme="0"/>
        <rFont val="Calibri"/>
        <family val="2"/>
      </rPr>
      <t xml:space="preserve">1. Job(s) providing money
2. Women’s bank accounts
3. Access to credit, ATMs
4. Traditional communications: Post Office
5. Modern communications: TV, internet, mobile tel.
6. Roads, bridges and bus services
</t>
    </r>
  </si>
  <si>
    <r>
      <t xml:space="preserve">17b. Did you discuss any of the following ‘Economy-Society- Environment’ topics with the BSU Professors and Students? </t>
    </r>
    <r>
      <rPr>
        <b/>
        <sz val="11"/>
        <color rgb="FF000000"/>
        <rFont val="Calibri"/>
        <family val="2"/>
      </rPr>
      <t>Society</t>
    </r>
    <r>
      <rPr>
        <sz val="11"/>
        <color rgb="FF000000"/>
        <rFont val="Calibri"/>
        <family val="2"/>
      </rPr>
      <t xml:space="preserve"> (code)
</t>
    </r>
    <r>
      <rPr>
        <sz val="11"/>
        <color theme="0"/>
        <rFont val="Calibri"/>
        <family val="2"/>
      </rPr>
      <t xml:space="preserve">7. Societal structure (caste and gender issues)
8. Tibetan or Nepalese communities 
9. Community gatherings
10. Local Panchayat government
11. HEP schemes
12. Health services
13. Education
</t>
    </r>
  </si>
  <si>
    <r>
      <t xml:space="preserve">17c.  Did you discuss any of the following ‘Economy-Society- Environment’ topics with the BSU Professors and Students? </t>
    </r>
    <r>
      <rPr>
        <b/>
        <sz val="11"/>
        <color rgb="FF000000"/>
        <rFont val="Calibri"/>
        <family val="2"/>
      </rPr>
      <t xml:space="preserve">Environment </t>
    </r>
    <r>
      <rPr>
        <sz val="11"/>
        <color rgb="FF000000"/>
        <rFont val="Calibri"/>
        <family val="2"/>
      </rPr>
      <t xml:space="preserve"> (code)
</t>
    </r>
    <r>
      <rPr>
        <sz val="11"/>
        <color theme="0"/>
        <rFont val="Calibri"/>
        <family val="2"/>
      </rPr>
      <t xml:space="preserve">14. Clean water supply and waste water
15. Food sources (local products v shops)
16. Energy (e.g. electricity, wood, LPG)
17. Past floods, landslides and earthquakes
18. 1998 Flood (Beas River)
19. 1994 Flood (Jawala Mukhi Nalla + Phojal Nalla)
20. 1894 Flood (Phojal Nalla)
21. Managing floods (before [preparation], at the-time [response], and afterwards [recovery, adaptation])
</t>
    </r>
  </si>
  <si>
    <t>-  I can communicate with govt. official on given numbers (101, 107)</t>
  </si>
  <si>
    <t xml:space="preserve">Farmer/ Agriculture </t>
  </si>
  <si>
    <t>- My thoughts are very poor but one thing house must built far away from rivers side.</t>
  </si>
  <si>
    <t>- BSU should aware community about the flood mitigation or preparedness
- Give training on safety</t>
  </si>
  <si>
    <t>- BSU asked us but never tell us about their research work.
- BSU must take action for training programme</t>
  </si>
  <si>
    <t xml:space="preserve">- Not confirm about these question
- If they will provide training and knowledge we will welcome them </t>
  </si>
  <si>
    <t>- BSU team should interact with every villages
- What are the planning of BSU on Phojal. They (BSU) must clear it
- BSU make some best work to awareness programme</t>
  </si>
  <si>
    <t>None</t>
  </si>
  <si>
    <t>- Save the area by more plantation
- Embankment and stone wall should develop near the Nalla</t>
  </si>
  <si>
    <t>- What villagers can do to mitigate the flood impact?
- BSU staff should take [?} action to awareness programme about the flood</t>
  </si>
  <si>
    <t xml:space="preserve">-They also aware disaster after interacting with BSU
</t>
  </si>
  <si>
    <t>They view (BSU) interact with us</t>
  </si>
  <si>
    <t>Environmental [?] we should grow more trees to protect the area from heavy rainfall</t>
  </si>
  <si>
    <t>House should  not construct near to Nalla or mountain</t>
  </si>
  <si>
    <t xml:space="preserve">Crate walls, plantations, embankment </t>
  </si>
  <si>
    <t>- How BSU can help me about the flood mitigation?
- Vulnerability aspect of our area</t>
  </si>
  <si>
    <t>- Yes, I think Kath- Kuni House structure is good to earthquakes hazard instead of RCC houses
- I heard from my grandfather about 1994 flood, Neri villages is not effected by that flood but Phojal village faced the huge loss.</t>
  </si>
  <si>
    <t>?</t>
  </si>
  <si>
    <t>Far away from river banks (built houses)</t>
  </si>
  <si>
    <t>- Awareness programme about the flood
- BSU should take strong action regarding minimising the impact of natural disaster</t>
  </si>
  <si>
    <t>Disaster prone area should avoid during construction of home</t>
  </si>
  <si>
    <t>Local knowledges can help to build home very far away from the river or storms</t>
  </si>
  <si>
    <t>My thought regarding flood are natural process in mountains</t>
  </si>
  <si>
    <t>Only can build our home far away from the Nalla</t>
  </si>
  <si>
    <t>I thought we can save ourselves in the situation of flood if we get some training programme</t>
  </si>
  <si>
    <t>I save flood from using my [?]</t>
  </si>
  <si>
    <t>Tibetan colony must build away from the river, but govt allocate us river side area</t>
  </si>
  <si>
    <t>I saw flood in river Beas in 1994 or before</t>
  </si>
  <si>
    <t>In case environment we can grow more trees in this colony</t>
  </si>
  <si>
    <t>Plain area, avoid landslide areas or flood prone area</t>
  </si>
  <si>
    <t>Dawara</t>
  </si>
  <si>
    <t>School Helper</t>
  </si>
  <si>
    <t>- We cant do anything our land is very nearby the river
- Our all land are very near to river we cant migrate</t>
  </si>
  <si>
    <t>My thoughts were about natural disasters. 1) It is natural process
2) we can save our life but not our land or property</t>
  </si>
  <si>
    <t>I thought it is natural process</t>
  </si>
  <si>
    <t>We can built home away from Nalla</t>
  </si>
  <si>
    <t xml:space="preserve">we have not permanent house structure </t>
  </si>
  <si>
    <t>We are seeking help about the awareness programme to [?] community</t>
  </si>
  <si>
    <t>I have experience about the flood and other local calamities in the Kullu district</t>
  </si>
  <si>
    <t>- We can get information
- Awareness
- Camp about the flood management</t>
  </si>
  <si>
    <t>My relative in Shat Nalla (Manikarin valley) called me, and told me about the flood</t>
  </si>
  <si>
    <t>I afraid in 1994 flood experience. Always worried about the flood during heavy rainfall</t>
  </si>
  <si>
    <t>During 1994 flood in Shat Nalla I received a call from my nephew about the flood. That is my phone and TV are useful.</t>
  </si>
  <si>
    <t>- My business will be far away from the Nalla
- Home construction should far away from the Nalla</t>
  </si>
  <si>
    <t>DDMA official provide me training on DRR</t>
  </si>
  <si>
    <t xml:space="preserve">Not interacted but plantation should do near the Nalla or river bank </t>
  </si>
  <si>
    <t>Internet/ TV can predict earthquakes or flood. We can learn from TV or internet all information on disaster</t>
  </si>
  <si>
    <t>Home should not be built near to river bank</t>
  </si>
  <si>
    <t xml:space="preserve">Kath Kuni house is very good, because vibration of flood and earthquake [?] during floods and earthquakes </t>
  </si>
  <si>
    <t>We need training and awareness programme of disaster, so we can save our life.</t>
  </si>
  <si>
    <t>We can build home far away from the river bank or stream bank</t>
  </si>
  <si>
    <t>We can intimate other villagers about the cloud burst or flood</t>
  </si>
  <si>
    <t>Dapin</t>
  </si>
  <si>
    <t>These are very good to communicate information each other</t>
  </si>
  <si>
    <t>Our house structure is very good, we can save our life during flood or earthquake</t>
  </si>
  <si>
    <t>Want to know BSU work in this area</t>
  </si>
  <si>
    <t>Agriculture land and house construction should very far away from the river bank</t>
  </si>
  <si>
    <t>Give some benefit to the villager. BSU context of flood</t>
  </si>
  <si>
    <t>We need a training and awareness programme on disaster</t>
  </si>
  <si>
    <t>We read and saw all the aspect of natural setting before construct or make agricultural land</t>
  </si>
  <si>
    <t>BSU make some effort to develop this village in context of disaster</t>
  </si>
  <si>
    <t xml:space="preserve">My ancestor think about the before home construction </t>
  </si>
  <si>
    <t xml:space="preserve">it depends on community gathering. They will decide after that i can take step </t>
  </si>
  <si>
    <t>These items are good in case of disaster</t>
  </si>
  <si>
    <t>- water flow of river
- Sliding area of the village</t>
  </si>
  <si>
    <t xml:space="preserve">NA </t>
  </si>
  <si>
    <t xml:space="preserve">-Increase our knowledge and idea about floods and landslides and earthquakes after interacting with BSU
</t>
  </si>
  <si>
    <t xml:space="preserve">- Why BSU are here? (Phojal)
 - What BSU can facilitate to Villager
- I BSU or GB Pant misinterpret our experience or misuse our information we will directly contact or file FIR in police station.
</t>
  </si>
  <si>
    <t>- What is the research output of your study
- Give the training and awareness about disaster risk reduction</t>
  </si>
  <si>
    <t xml:space="preserve">- BSU should aware to govt. for the development of village Runga
- Embankment facilities should be strengthened </t>
  </si>
  <si>
    <t>- Give some awareness about the natural disaster
- Give special training to women of this village about flood and other natural calamities</t>
  </si>
  <si>
    <t>- BSU must form committee in this village to mitigate disaster 
- awareness programme. ( we are very interested in this)</t>
  </si>
  <si>
    <t>Local knowledge is very useful during our house built or construction</t>
  </si>
  <si>
    <t xml:space="preserve">I was thinking that some management of flood, landslide in village level </t>
  </si>
  <si>
    <t>I know about the natural calamity from my birth, I heard about these calamities from my forefather or father</t>
  </si>
  <si>
    <t>YouTube, we can upload videos of flood and we can hear or look people who are doing something on the flood preparedness</t>
  </si>
  <si>
    <t>- Old practice of house structure
- Plantation; protection wall etc.</t>
  </si>
  <si>
    <t xml:space="preserve">- Natural setting should according to natural environment like proper localities.
- River side banks; house construction should avoid </t>
  </si>
  <si>
    <t>- First of all they interact with me
- Give us training, awareness, programme  on disaster management</t>
  </si>
  <si>
    <t>I was a little bit aware of flood like make some protection wall near to Nalla</t>
  </si>
  <si>
    <t>Personally I heard and saw the river Beas</t>
  </si>
  <si>
    <t>Call to official (local) official will talk to govt.</t>
  </si>
  <si>
    <t xml:space="preserve">BSU give use facilities of wall and something which protect the area of our village </t>
  </si>
  <si>
    <t>- How to make awareness programme to protect the life?
- Training programme of flood management</t>
  </si>
  <si>
    <t>- BSU should meet with one
- Give us awareness programme</t>
  </si>
  <si>
    <t>Flood plan area can be protected by these commodities</t>
  </si>
  <si>
    <t>- Form Rescue team
- Awareness programme
- Training Programme
(All done by BSU)</t>
  </si>
  <si>
    <t>Villagers are doing their best to protect the bank of river or nalla</t>
  </si>
  <si>
    <t>BSU should give to training or awareness programme in Phojal village</t>
  </si>
  <si>
    <t>We can inform each other about the disaster</t>
  </si>
  <si>
    <t>Saving life to give information to authority</t>
  </si>
  <si>
    <t>To local knowledge to built home or make agriculture land etc.</t>
  </si>
  <si>
    <t xml:space="preserve">No idea because I am housewife </t>
  </si>
  <si>
    <t>Not using phone. TV can provide the information</t>
  </si>
  <si>
    <t xml:space="preserve">Not large scale, because all are natural calamities </t>
  </si>
  <si>
    <t xml:space="preserve">All are useful for this natural calamities </t>
  </si>
  <si>
    <t>In 1994 a huge flood was taken place. It is due to landslide above Jawala Mukhi Nalla. It is due to heavy rain fall.</t>
  </si>
  <si>
    <t>We usually saw the flood and landslide in our area and surrounding area</t>
  </si>
  <si>
    <t>It seems little bit different because BSU aware me about the disasters and its preparedness and mitigation</t>
  </si>
  <si>
    <t>With the help of mobile and internet we can inform govt. or local agencies about the flood</t>
  </si>
  <si>
    <t>We can built stone wall near the bank of Nalla and minimise the speed of flow of Nalla during heavy rain or flood</t>
  </si>
  <si>
    <t>I can aware my daughter about the flood</t>
  </si>
  <si>
    <t>It is the same</t>
  </si>
  <si>
    <t>Actually I have seen flood and slide in my village or near Runga in 1994, 2000.</t>
  </si>
  <si>
    <t xml:space="preserve">It is same </t>
  </si>
  <si>
    <t>I am trying to convince younger generation to plant more trees and make embankment near the Nalla.</t>
  </si>
  <si>
    <t>Mobile and TV can help to predict flood or cloud burst</t>
  </si>
  <si>
    <t>My perception regarding is very clear always agriculture fields or house should develop very far away from the bank of rivers</t>
  </si>
  <si>
    <t>BSU must conduct a training on flood and its measure on preparedness</t>
  </si>
  <si>
    <t>No idea about the local knowledge but home should construct far away from river bank</t>
  </si>
  <si>
    <t>We can alert villagers of Phojal about floods</t>
  </si>
  <si>
    <t xml:space="preserve"> Not interacted but my thought regarding flood were not serious because i saw flood usually</t>
  </si>
  <si>
    <t>Before flood we need help from govt. like rescue team, wall along side of river</t>
  </si>
  <si>
    <t>Yes, it is very useful in flood</t>
  </si>
  <si>
    <t>Misusing of phones, TV, internet is negative</t>
  </si>
  <si>
    <t>Yes it is useful in disaster situation</t>
  </si>
  <si>
    <t>%</t>
  </si>
  <si>
    <t>n</t>
  </si>
  <si>
    <t>Male</t>
  </si>
  <si>
    <t>Female</t>
  </si>
  <si>
    <t xml:space="preserve">? </t>
  </si>
  <si>
    <t>Max</t>
  </si>
  <si>
    <t>Min</t>
  </si>
  <si>
    <t>Mean</t>
  </si>
  <si>
    <t>School</t>
  </si>
  <si>
    <t>no idea</t>
  </si>
  <si>
    <t>1. Gender</t>
  </si>
  <si>
    <t>2. Age</t>
  </si>
  <si>
    <t>6. EDU Level</t>
  </si>
  <si>
    <t>7. Previous Haz EDU</t>
  </si>
  <si>
    <t>18. Consider hazards pre BSU interaction</t>
  </si>
  <si>
    <t>23. Tech to managed disasters</t>
  </si>
  <si>
    <t xml:space="preserve">24. More use of local knowledge </t>
  </si>
  <si>
    <t>26. Development of VDMC</t>
  </si>
  <si>
    <t>16. Discussion Heritage</t>
  </si>
  <si>
    <t>17a. Discussion Economy</t>
  </si>
  <si>
    <t>17b. Discussion Society</t>
  </si>
  <si>
    <t>5. Years in Village</t>
  </si>
  <si>
    <t>Survey location</t>
  </si>
  <si>
    <t>Actually I don't have idea about the natural disaster</t>
  </si>
  <si>
    <t>We should settle far away from the river side but we are like a refugee in Dhobi/Dawara. We don't have the choice</t>
  </si>
  <si>
    <t xml:space="preserve">-  Channelize the river path 
- Plantation nearby river, deep rooted tree </t>
  </si>
  <si>
    <t>17c. Discussion Environment</t>
  </si>
  <si>
    <t>21. Change in how family members think about hazards post BSU</t>
  </si>
  <si>
    <t>- Its natural event, its our observation that's why we know about the flood</t>
  </si>
  <si>
    <t>I am a lady, not authorised for this, that's why i don't have any idea of local knowledge</t>
  </si>
  <si>
    <t>Yes, our limitation is that we cant migrate from this area, we don't have any area for settlement</t>
  </si>
  <si>
    <t>- Usually a saw flood in river Beas because our home is very near to rivers
- During heavy rainfall, we are in fear but we don't have choice, so we stay our home in this 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</si>
</sst>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/m/yy"/>
  </numFmts>
  <fonts count="12">
    <font>
      <sz val="11"/>
      <color rgb="FF000000"/>
      <name val="Calibri"/>
    </font>
    <font>
      <b/>
      <sz val="11"/>
      <color rgb="FFFFFFFF"/>
      <name val="Calibri"/>
    </font>
    <font>
      <sz val="11"/>
      <name val="Calibri"/>
    </font>
    <font>
      <sz val="11"/>
      <color rgb="FFFF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b/>
      <sz val="18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00"/>
        <bgColor rgb="FFB6DDE8"/>
      </patternFill>
    </fill>
    <fill>
      <patternFill patternType="solid">
        <fgColor rgb="FFC6EFCE"/>
      </patternFill>
    </fill>
    <fill>
      <patternFill patternType="solid">
        <fgColor theme="9"/>
        <bgColor rgb="FFB6DDE8"/>
      </patternFill>
    </fill>
    <fill>
      <patternFill patternType="solid">
        <fgColor theme="0" tint="-0.499984740745262"/>
        <bgColor rgb="FFB6DDE8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43">
    <border>
      <left/>
      <right/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rgb="FF000000"/>
      </right>
      <top style="double">
        <color rgb="FF3F3F3F"/>
      </top>
      <bottom/>
      <diagonal/>
    </border>
    <border>
      <left style="thin">
        <color rgb="FF000000"/>
      </left>
      <right style="thin">
        <color rgb="FF000000"/>
      </right>
      <top style="double">
        <color rgb="FF3F3F3F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rgb="FF3F3F3F"/>
      </top>
      <bottom/>
      <diagonal/>
    </border>
    <border>
      <left style="thin">
        <color rgb="FF000000"/>
      </left>
      <right style="medium">
        <color indexed="64"/>
      </right>
      <top style="double">
        <color rgb="FF3F3F3F"/>
      </top>
      <bottom/>
      <diagonal/>
    </border>
  </borders>
  <cellStyleXfs count="4">
    <xf numFmtId="0" fontId="0" fillId="0" borderId="0"/>
    <xf numFmtId="0" fontId="7" fillId="4" borderId="0" applyNumberFormat="0" applyBorder="0" applyAlignment="0" applyProtection="0"/>
    <xf numFmtId="0" fontId="10" fillId="7" borderId="23" applyNumberFormat="0" applyAlignment="0" applyProtection="0"/>
    <xf numFmtId="0" fontId="11" fillId="8" borderId="24" applyNumberFormat="0" applyAlignment="0" applyProtection="0"/>
  </cellStyleXfs>
  <cellXfs count="113">
    <xf numFmtId="0" fontId="0" fillId="0" borderId="0" xfId="0" applyFont="1" applyAlignment="1"/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0" xfId="0" applyFont="1"/>
    <xf numFmtId="0" fontId="7" fillId="4" borderId="5" xfId="1" applyBorder="1" applyAlignment="1">
      <alignment vertical="top"/>
    </xf>
    <xf numFmtId="0" fontId="7" fillId="4" borderId="7" xfId="1" applyBorder="1" applyAlignment="1">
      <alignment vertical="top"/>
    </xf>
    <xf numFmtId="0" fontId="7" fillId="4" borderId="7" xfId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8" xfId="0" applyBorder="1"/>
    <xf numFmtId="0" fontId="0" fillId="5" borderId="15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4" fillId="5" borderId="11" xfId="0" applyFont="1" applyFill="1" applyBorder="1" applyAlignment="1">
      <alignment vertical="top" wrapText="1"/>
    </xf>
    <xf numFmtId="0" fontId="4" fillId="5" borderId="16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0" fillId="5" borderId="17" xfId="0" applyFont="1" applyFill="1" applyBorder="1" applyAlignment="1">
      <alignment vertical="top" wrapText="1"/>
    </xf>
    <xf numFmtId="0" fontId="4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4" fillId="5" borderId="20" xfId="0" applyFont="1" applyFill="1" applyBorder="1" applyAlignment="1">
      <alignment horizontal="center" vertical="top" wrapText="1"/>
    </xf>
    <xf numFmtId="0" fontId="0" fillId="6" borderId="14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7" fillId="4" borderId="4" xfId="1" applyBorder="1" applyAlignment="1">
      <alignment vertical="top"/>
    </xf>
    <xf numFmtId="164" fontId="7" fillId="4" borderId="5" xfId="1" applyNumberFormat="1" applyBorder="1" applyAlignment="1">
      <alignment vertical="top"/>
    </xf>
    <xf numFmtId="0" fontId="7" fillId="4" borderId="6" xfId="1" applyBorder="1" applyAlignment="1">
      <alignment vertical="top"/>
    </xf>
    <xf numFmtId="0" fontId="7" fillId="4" borderId="5" xfId="1" quotePrefix="1" applyBorder="1" applyAlignment="1">
      <alignment vertical="top" wrapText="1"/>
    </xf>
    <xf numFmtId="0" fontId="7" fillId="4" borderId="5" xfId="1" applyBorder="1" applyAlignment="1">
      <alignment vertical="top" wrapText="1"/>
    </xf>
    <xf numFmtId="0" fontId="7" fillId="4" borderId="6" xfId="1" quotePrefix="1" applyBorder="1" applyAlignment="1">
      <alignment vertical="top" wrapText="1"/>
    </xf>
    <xf numFmtId="0" fontId="7" fillId="4" borderId="12" xfId="1" applyBorder="1" applyAlignment="1">
      <alignment vertical="top" wrapText="1"/>
    </xf>
    <xf numFmtId="0" fontId="7" fillId="4" borderId="9" xfId="1" applyBorder="1" applyAlignment="1">
      <alignment vertical="top"/>
    </xf>
    <xf numFmtId="165" fontId="7" fillId="4" borderId="7" xfId="1" applyNumberFormat="1" applyBorder="1" applyAlignment="1">
      <alignment vertical="top"/>
    </xf>
    <xf numFmtId="0" fontId="7" fillId="4" borderId="10" xfId="1" applyBorder="1" applyAlignment="1">
      <alignment vertical="top"/>
    </xf>
    <xf numFmtId="0" fontId="7" fillId="4" borderId="14" xfId="1" applyBorder="1" applyAlignment="1">
      <alignment vertical="top" wrapText="1"/>
    </xf>
    <xf numFmtId="0" fontId="7" fillId="4" borderId="7" xfId="1" quotePrefix="1" applyBorder="1" applyAlignment="1">
      <alignment vertical="top" wrapText="1"/>
    </xf>
    <xf numFmtId="0" fontId="7" fillId="4" borderId="10" xfId="1" quotePrefix="1" applyBorder="1" applyAlignment="1">
      <alignment vertical="top" wrapText="1"/>
    </xf>
    <xf numFmtId="0" fontId="7" fillId="4" borderId="9" xfId="1" applyBorder="1" applyAlignment="1">
      <alignment vertical="top" wrapText="1"/>
    </xf>
    <xf numFmtId="0" fontId="7" fillId="4" borderId="13" xfId="1" applyBorder="1" applyAlignment="1">
      <alignment vertical="top" wrapText="1"/>
    </xf>
    <xf numFmtId="0" fontId="7" fillId="4" borderId="7" xfId="1" quotePrefix="1" applyBorder="1" applyAlignment="1">
      <alignment vertical="top"/>
    </xf>
    <xf numFmtId="165" fontId="7" fillId="4" borderId="7" xfId="1" applyNumberFormat="1" applyBorder="1" applyAlignment="1">
      <alignment vertical="top" wrapText="1"/>
    </xf>
    <xf numFmtId="0" fontId="7" fillId="4" borderId="10" xfId="1" applyBorder="1" applyAlignment="1">
      <alignment vertical="top" wrapText="1"/>
    </xf>
    <xf numFmtId="0" fontId="7" fillId="4" borderId="13" xfId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Border="1"/>
    <xf numFmtId="0" fontId="7" fillId="4" borderId="16" xfId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4" borderId="15" xfId="1" applyBorder="1" applyAlignment="1">
      <alignment vertical="top" wrapText="1"/>
    </xf>
    <xf numFmtId="0" fontId="7" fillId="4" borderId="11" xfId="1" applyBorder="1" applyAlignment="1">
      <alignment vertical="top" wrapText="1"/>
    </xf>
    <xf numFmtId="165" fontId="7" fillId="4" borderId="11" xfId="1" applyNumberForma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7" fillId="4" borderId="25" xfId="1" applyBorder="1" applyAlignment="1">
      <alignment vertical="top" wrapText="1"/>
    </xf>
    <xf numFmtId="0" fontId="7" fillId="4" borderId="26" xfId="1" applyBorder="1" applyAlignment="1">
      <alignment vertical="top" wrapText="1"/>
    </xf>
    <xf numFmtId="165" fontId="7" fillId="4" borderId="26" xfId="1" applyNumberFormat="1" applyBorder="1" applyAlignment="1">
      <alignment vertical="top" wrapText="1"/>
    </xf>
    <xf numFmtId="0" fontId="7" fillId="4" borderId="27" xfId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7" fillId="4" borderId="26" xfId="1" quotePrefix="1" applyBorder="1" applyAlignment="1">
      <alignment vertical="top" wrapText="1"/>
    </xf>
    <xf numFmtId="0" fontId="0" fillId="6" borderId="29" xfId="0" applyFont="1" applyFill="1" applyBorder="1" applyAlignment="1">
      <alignment vertical="top" wrapText="1"/>
    </xf>
    <xf numFmtId="0" fontId="7" fillId="4" borderId="22" xfId="1" applyBorder="1" applyAlignment="1">
      <alignment vertical="top" wrapText="1"/>
    </xf>
    <xf numFmtId="0" fontId="7" fillId="4" borderId="28" xfId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6" borderId="33" xfId="0" applyFont="1" applyFill="1" applyBorder="1" applyAlignment="1">
      <alignment vertical="top" wrapText="1"/>
    </xf>
    <xf numFmtId="0" fontId="0" fillId="6" borderId="34" xfId="0" applyFont="1" applyFill="1" applyBorder="1" applyAlignment="1">
      <alignment vertical="top" wrapText="1"/>
    </xf>
    <xf numFmtId="0" fontId="7" fillId="4" borderId="35" xfId="1" applyBorder="1" applyAlignment="1">
      <alignment vertical="top"/>
    </xf>
    <xf numFmtId="0" fontId="7" fillId="4" borderId="37" xfId="1" applyBorder="1" applyAlignment="1">
      <alignment vertical="top"/>
    </xf>
    <xf numFmtId="0" fontId="7" fillId="4" borderId="38" xfId="1" applyBorder="1" applyAlignment="1">
      <alignment vertical="top"/>
    </xf>
    <xf numFmtId="0" fontId="7" fillId="4" borderId="37" xfId="1" applyBorder="1" applyAlignment="1">
      <alignment vertical="top" wrapText="1"/>
    </xf>
    <xf numFmtId="0" fontId="7" fillId="4" borderId="38" xfId="1" applyBorder="1" applyAlignment="1">
      <alignment vertical="top" wrapText="1"/>
    </xf>
    <xf numFmtId="0" fontId="7" fillId="4" borderId="38" xfId="1" quotePrefix="1" applyBorder="1" applyAlignment="1">
      <alignment vertical="top" wrapText="1"/>
    </xf>
    <xf numFmtId="0" fontId="7" fillId="4" borderId="8" xfId="1" applyBorder="1" applyAlignment="1">
      <alignment vertical="top" wrapText="1"/>
    </xf>
    <xf numFmtId="0" fontId="7" fillId="4" borderId="31" xfId="1" applyBorder="1" applyAlignment="1">
      <alignment vertical="top" wrapText="1"/>
    </xf>
    <xf numFmtId="0" fontId="7" fillId="4" borderId="32" xfId="1" applyBorder="1" applyAlignment="1">
      <alignment vertical="top" wrapText="1"/>
    </xf>
    <xf numFmtId="0" fontId="7" fillId="4" borderId="39" xfId="1" applyBorder="1" applyAlignment="1">
      <alignment vertical="top" wrapText="1"/>
    </xf>
    <xf numFmtId="0" fontId="7" fillId="4" borderId="40" xfId="1" applyBorder="1" applyAlignment="1">
      <alignment vertical="top" wrapText="1"/>
    </xf>
    <xf numFmtId="0" fontId="0" fillId="3" borderId="30" xfId="0" applyFont="1" applyFill="1" applyBorder="1" applyAlignment="1">
      <alignment vertical="top" wrapText="1"/>
    </xf>
    <xf numFmtId="0" fontId="7" fillId="4" borderId="36" xfId="1" quotePrefix="1" applyBorder="1" applyAlignment="1">
      <alignment vertical="top" wrapText="1"/>
    </xf>
    <xf numFmtId="0" fontId="3" fillId="0" borderId="8" xfId="0" applyFont="1" applyBorder="1"/>
    <xf numFmtId="0" fontId="0" fillId="0" borderId="8" xfId="0" applyFont="1" applyBorder="1" applyAlignment="1"/>
    <xf numFmtId="0" fontId="4" fillId="0" borderId="8" xfId="0" applyFont="1" applyFill="1" applyBorder="1" applyAlignment="1">
      <alignment vertical="top"/>
    </xf>
    <xf numFmtId="0" fontId="4" fillId="0" borderId="8" xfId="0" applyFont="1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5" borderId="41" xfId="0" applyFont="1" applyFill="1" applyBorder="1" applyAlignment="1">
      <alignment vertical="top" wrapText="1"/>
    </xf>
    <xf numFmtId="0" fontId="4" fillId="5" borderId="42" xfId="0" applyFont="1" applyFill="1" applyBorder="1" applyAlignment="1">
      <alignment vertical="top" wrapText="1"/>
    </xf>
    <xf numFmtId="0" fontId="10" fillId="7" borderId="23" xfId="2" applyAlignment="1"/>
    <xf numFmtId="0" fontId="0" fillId="0" borderId="8" xfId="0" quotePrefix="1" applyBorder="1"/>
    <xf numFmtId="0" fontId="10" fillId="7" borderId="23" xfId="2"/>
    <xf numFmtId="0" fontId="4" fillId="0" borderId="0" xfId="0" applyFont="1" applyAlignment="1"/>
    <xf numFmtId="0" fontId="4" fillId="0" borderId="8" xfId="0" applyFont="1" applyFill="1" applyBorder="1" applyAlignment="1"/>
    <xf numFmtId="1" fontId="10" fillId="7" borderId="23" xfId="2" applyNumberFormat="1" applyAlignment="1"/>
    <xf numFmtId="0" fontId="7" fillId="4" borderId="0" xfId="1" applyAlignment="1"/>
    <xf numFmtId="0" fontId="0" fillId="0" borderId="0" xfId="0" applyFont="1" applyAlignment="1">
      <alignment wrapText="1"/>
    </xf>
    <xf numFmtId="0" fontId="7" fillId="4" borderId="8" xfId="1" applyBorder="1" applyAlignment="1">
      <alignment vertical="top"/>
    </xf>
    <xf numFmtId="0" fontId="7" fillId="4" borderId="8" xfId="1" applyBorder="1"/>
    <xf numFmtId="0" fontId="4" fillId="5" borderId="32" xfId="0" applyFont="1" applyFill="1" applyBorder="1" applyAlignment="1">
      <alignment vertical="top" wrapText="1"/>
    </xf>
    <xf numFmtId="0" fontId="7" fillId="4" borderId="36" xfId="1" applyBorder="1" applyAlignment="1">
      <alignment vertical="top"/>
    </xf>
    <xf numFmtId="0" fontId="11" fillId="8" borderId="24" xfId="3" applyAlignment="1">
      <alignment horizontal="center" vertical="center"/>
    </xf>
    <xf numFmtId="0" fontId="11" fillId="8" borderId="24" xfId="3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1" fillId="8" borderId="24" xfId="3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top" wrapText="1"/>
    </xf>
    <xf numFmtId="0" fontId="0" fillId="5" borderId="18" xfId="0" applyFont="1" applyFill="1" applyBorder="1" applyAlignment="1">
      <alignment horizontal="center" vertical="top" wrapText="1"/>
    </xf>
    <xf numFmtId="0" fontId="0" fillId="5" borderId="19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</cellXfs>
  <cellStyles count="4">
    <cellStyle name="Calculation" xfId="2" builtinId="22"/>
    <cellStyle name="Check Cell" xfId="3" builtinId="23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1002"/>
  <sheetViews>
    <sheetView tabSelected="1" topLeftCell="K1" zoomScale="50" zoomScaleNormal="50" workbookViewId="0">
      <pane ySplit="5" topLeftCell="A6" activePane="bottomLeft" state="frozen"/>
      <selection pane="bottomLeft" activeCell="BM74" sqref="BM74"/>
    </sheetView>
  </sheetViews>
  <sheetFormatPr defaultColWidth="14.42578125" defaultRowHeight="15" customHeight="1"/>
  <cols>
    <col min="1" max="1" width="6.85546875" customWidth="1"/>
    <col min="2" max="2" width="14.28515625" customWidth="1"/>
    <col min="3" max="3" width="13.85546875" customWidth="1"/>
    <col min="4" max="4" width="10.7109375" customWidth="1"/>
    <col min="5" max="5" width="9.140625" customWidth="1"/>
    <col min="6" max="6" width="14.140625" customWidth="1"/>
    <col min="7" max="7" width="10.140625" customWidth="1"/>
    <col min="8" max="14" width="4.7109375" customWidth="1"/>
    <col min="15" max="15" width="15.85546875" customWidth="1"/>
    <col min="16" max="16" width="23.140625" customWidth="1"/>
    <col min="17" max="17" width="15.5703125" customWidth="1"/>
    <col min="18" max="21" width="4.7109375" customWidth="1"/>
    <col min="22" max="22" width="5.85546875" customWidth="1"/>
    <col min="23" max="23" width="19.7109375" customWidth="1"/>
    <col min="24" max="24" width="26.28515625" customWidth="1"/>
    <col min="25" max="54" width="4.7109375" customWidth="1"/>
    <col min="55" max="55" width="15.85546875" customWidth="1"/>
    <col min="56" max="56" width="18.85546875" customWidth="1"/>
    <col min="57" max="57" width="21" customWidth="1"/>
    <col min="58" max="58" width="32.7109375" customWidth="1"/>
    <col min="59" max="59" width="23.42578125" customWidth="1"/>
    <col min="60" max="60" width="34.42578125" customWidth="1"/>
    <col min="61" max="61" width="29.7109375" customWidth="1"/>
    <col min="62" max="62" width="20.28515625" customWidth="1"/>
    <col min="63" max="63" width="24.140625" customWidth="1"/>
    <col min="64" max="64" width="18.7109375" customWidth="1"/>
    <col min="65" max="65" width="23" customWidth="1"/>
    <col min="66" max="66" width="33.5703125" customWidth="1"/>
    <col min="67" max="67" width="9.42578125" customWidth="1"/>
  </cols>
  <sheetData>
    <row r="2" spans="1:67" ht="26.25" customHeight="1">
      <c r="B2" s="8" t="s">
        <v>132</v>
      </c>
    </row>
    <row r="3" spans="1:67" ht="15" customHeight="1" thickBot="1"/>
    <row r="4" spans="1:67" ht="16.5" thickTop="1" thickBot="1">
      <c r="B4" s="104" t="s">
        <v>0</v>
      </c>
      <c r="C4" s="105"/>
      <c r="D4" s="105"/>
      <c r="E4" s="105"/>
      <c r="F4" s="106"/>
      <c r="G4" s="102" t="s">
        <v>1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8" t="s">
        <v>2</v>
      </c>
      <c r="Z4" s="108"/>
      <c r="AA4" s="108"/>
      <c r="AB4" s="108"/>
      <c r="AC4" s="108"/>
      <c r="AD4" s="108"/>
      <c r="AE4" s="108"/>
      <c r="AF4" s="108"/>
      <c r="AG4" s="108"/>
      <c r="AH4" s="105"/>
      <c r="AI4" s="106"/>
      <c r="AJ4" s="106"/>
      <c r="AK4" s="106"/>
      <c r="AL4" s="106"/>
      <c r="AM4" s="106"/>
      <c r="AN4" s="105"/>
      <c r="AO4" s="106"/>
      <c r="AP4" s="106"/>
      <c r="AQ4" s="106"/>
      <c r="AR4" s="106"/>
      <c r="AS4" s="106"/>
      <c r="AT4" s="106"/>
      <c r="AU4" s="105"/>
      <c r="AV4" s="106"/>
      <c r="AW4" s="106"/>
      <c r="AX4" s="106"/>
      <c r="AY4" s="106"/>
      <c r="AZ4" s="106"/>
      <c r="BA4" s="106"/>
      <c r="BB4" s="106"/>
      <c r="BC4" s="105"/>
      <c r="BD4" s="105"/>
      <c r="BE4" s="105"/>
      <c r="BF4" s="105"/>
      <c r="BG4" s="105"/>
      <c r="BH4" s="106"/>
      <c r="BI4" s="107" t="s">
        <v>3</v>
      </c>
      <c r="BJ4" s="103"/>
      <c r="BK4" s="103"/>
      <c r="BL4" s="103"/>
      <c r="BM4" s="103"/>
      <c r="BN4" s="103"/>
      <c r="BO4" s="82"/>
    </row>
    <row r="5" spans="1:67" ht="305.25" customHeight="1" thickTop="1">
      <c r="B5" s="16" t="s">
        <v>4</v>
      </c>
      <c r="C5" s="17" t="s">
        <v>5</v>
      </c>
      <c r="D5" s="18" t="s">
        <v>6</v>
      </c>
      <c r="E5" s="17" t="s">
        <v>7</v>
      </c>
      <c r="F5" s="19" t="s">
        <v>140</v>
      </c>
      <c r="G5" s="66" t="s">
        <v>8</v>
      </c>
      <c r="H5" s="109" t="s">
        <v>150</v>
      </c>
      <c r="I5" s="110"/>
      <c r="J5" s="110"/>
      <c r="K5" s="110"/>
      <c r="L5" s="110"/>
      <c r="M5" s="110"/>
      <c r="N5" s="111"/>
      <c r="O5" s="17" t="s">
        <v>9</v>
      </c>
      <c r="P5" s="18" t="s">
        <v>133</v>
      </c>
      <c r="Q5" s="18" t="s">
        <v>142</v>
      </c>
      <c r="R5" s="109" t="s">
        <v>151</v>
      </c>
      <c r="S5" s="110"/>
      <c r="T5" s="110"/>
      <c r="U5" s="110"/>
      <c r="V5" s="111"/>
      <c r="W5" s="18" t="s">
        <v>141</v>
      </c>
      <c r="X5" s="100" t="s">
        <v>134</v>
      </c>
      <c r="Y5" s="112" t="s">
        <v>152</v>
      </c>
      <c r="Z5" s="110"/>
      <c r="AA5" s="110"/>
      <c r="AB5" s="110"/>
      <c r="AC5" s="110"/>
      <c r="AD5" s="110"/>
      <c r="AE5" s="110"/>
      <c r="AF5" s="110"/>
      <c r="AG5" s="111"/>
      <c r="AH5" s="109" t="s">
        <v>153</v>
      </c>
      <c r="AI5" s="110"/>
      <c r="AJ5" s="110"/>
      <c r="AK5" s="110"/>
      <c r="AL5" s="110"/>
      <c r="AM5" s="111"/>
      <c r="AN5" s="109" t="s">
        <v>154</v>
      </c>
      <c r="AO5" s="110"/>
      <c r="AP5" s="110"/>
      <c r="AQ5" s="110"/>
      <c r="AR5" s="110"/>
      <c r="AS5" s="110"/>
      <c r="AT5" s="111"/>
      <c r="AU5" s="109" t="s">
        <v>155</v>
      </c>
      <c r="AV5" s="110"/>
      <c r="AW5" s="110"/>
      <c r="AX5" s="110"/>
      <c r="AY5" s="110"/>
      <c r="AZ5" s="110"/>
      <c r="BA5" s="110"/>
      <c r="BB5" s="111"/>
      <c r="BC5" s="20" t="s">
        <v>143</v>
      </c>
      <c r="BD5" s="20" t="s">
        <v>144</v>
      </c>
      <c r="BE5" s="20" t="s">
        <v>145</v>
      </c>
      <c r="BF5" s="20" t="s">
        <v>146</v>
      </c>
      <c r="BG5" s="21" t="s">
        <v>136</v>
      </c>
      <c r="BH5" s="22" t="s">
        <v>147</v>
      </c>
      <c r="BI5" s="88" t="s">
        <v>148</v>
      </c>
      <c r="BJ5" s="23" t="s">
        <v>135</v>
      </c>
      <c r="BK5" s="23" t="s">
        <v>137</v>
      </c>
      <c r="BL5" s="23" t="s">
        <v>138</v>
      </c>
      <c r="BM5" s="24" t="s">
        <v>149</v>
      </c>
      <c r="BN5" s="89" t="s">
        <v>139</v>
      </c>
      <c r="BO5" s="83"/>
    </row>
    <row r="6" spans="1:67">
      <c r="B6" s="25"/>
      <c r="C6" s="25"/>
      <c r="D6" s="25"/>
      <c r="E6" s="25"/>
      <c r="F6" s="63"/>
      <c r="G6" s="67"/>
      <c r="H6" s="26">
        <v>1</v>
      </c>
      <c r="I6" s="26">
        <v>2</v>
      </c>
      <c r="J6" s="26">
        <v>3</v>
      </c>
      <c r="K6" s="26">
        <v>4</v>
      </c>
      <c r="L6" s="26">
        <v>5</v>
      </c>
      <c r="M6" s="26">
        <v>6</v>
      </c>
      <c r="N6" s="26">
        <v>7</v>
      </c>
      <c r="O6" s="25"/>
      <c r="P6" s="25"/>
      <c r="Q6" s="25"/>
      <c r="R6" s="26">
        <v>1</v>
      </c>
      <c r="S6" s="26">
        <v>2</v>
      </c>
      <c r="T6" s="26">
        <v>3</v>
      </c>
      <c r="U6" s="26">
        <v>4</v>
      </c>
      <c r="V6" s="26">
        <v>5</v>
      </c>
      <c r="W6" s="25"/>
      <c r="X6" s="68"/>
      <c r="Y6" s="80">
        <v>1</v>
      </c>
      <c r="Z6" s="26">
        <v>2</v>
      </c>
      <c r="AA6" s="26">
        <v>3</v>
      </c>
      <c r="AB6" s="26">
        <v>4</v>
      </c>
      <c r="AC6" s="26">
        <v>5</v>
      </c>
      <c r="AD6" s="26">
        <v>6</v>
      </c>
      <c r="AE6" s="26">
        <v>7</v>
      </c>
      <c r="AF6" s="26">
        <v>8</v>
      </c>
      <c r="AG6" s="26">
        <v>9</v>
      </c>
      <c r="AH6" s="26">
        <v>1</v>
      </c>
      <c r="AI6" s="26">
        <v>2</v>
      </c>
      <c r="AJ6" s="26">
        <v>3</v>
      </c>
      <c r="AK6" s="26">
        <v>4</v>
      </c>
      <c r="AL6" s="26">
        <v>5</v>
      </c>
      <c r="AM6" s="26">
        <v>6</v>
      </c>
      <c r="AN6" s="26">
        <v>7</v>
      </c>
      <c r="AO6" s="26">
        <v>8</v>
      </c>
      <c r="AP6" s="26">
        <v>9</v>
      </c>
      <c r="AQ6" s="26">
        <v>10</v>
      </c>
      <c r="AR6" s="26">
        <v>11</v>
      </c>
      <c r="AS6" s="26">
        <v>12</v>
      </c>
      <c r="AT6" s="26">
        <v>13</v>
      </c>
      <c r="AU6" s="26">
        <v>14</v>
      </c>
      <c r="AV6" s="26">
        <v>15</v>
      </c>
      <c r="AW6" s="26">
        <v>16</v>
      </c>
      <c r="AX6" s="26">
        <v>17</v>
      </c>
      <c r="AY6" s="26">
        <v>18</v>
      </c>
      <c r="AZ6" s="26">
        <v>19</v>
      </c>
      <c r="BA6" s="26">
        <v>20</v>
      </c>
      <c r="BB6" s="26">
        <v>21</v>
      </c>
      <c r="BC6" s="25"/>
      <c r="BD6" s="25"/>
      <c r="BE6" s="25"/>
      <c r="BF6" s="25"/>
      <c r="BG6" s="25"/>
      <c r="BH6" s="63"/>
      <c r="BI6" s="67"/>
      <c r="BJ6" s="25"/>
      <c r="BK6" s="25"/>
      <c r="BL6" s="25"/>
      <c r="BM6" s="25"/>
      <c r="BN6" s="68"/>
      <c r="BO6" s="83"/>
    </row>
    <row r="7" spans="1:67" ht="108" customHeight="1">
      <c r="A7" s="15"/>
      <c r="B7" s="27" t="s">
        <v>10</v>
      </c>
      <c r="C7" s="9">
        <v>1</v>
      </c>
      <c r="D7" s="28">
        <v>43207</v>
      </c>
      <c r="E7" s="9" t="s">
        <v>11</v>
      </c>
      <c r="F7" s="29">
        <v>1</v>
      </c>
      <c r="G7" s="69" t="s">
        <v>12</v>
      </c>
      <c r="H7" s="1"/>
      <c r="I7" s="9">
        <v>2</v>
      </c>
      <c r="J7" s="1"/>
      <c r="K7" s="1"/>
      <c r="L7" s="1"/>
      <c r="M7" s="1"/>
      <c r="N7" s="1"/>
      <c r="O7" s="9" t="s">
        <v>13</v>
      </c>
      <c r="P7" s="9" t="s">
        <v>11</v>
      </c>
      <c r="Q7" s="9">
        <v>27</v>
      </c>
      <c r="R7" s="1"/>
      <c r="S7" s="9">
        <v>2</v>
      </c>
      <c r="T7" s="1"/>
      <c r="U7" s="1"/>
      <c r="V7" s="1"/>
      <c r="W7" s="9" t="s">
        <v>14</v>
      </c>
      <c r="X7" s="101" t="s">
        <v>15</v>
      </c>
      <c r="Y7" s="33">
        <v>1</v>
      </c>
      <c r="Z7" s="33">
        <v>2</v>
      </c>
      <c r="AA7" s="33">
        <v>3</v>
      </c>
      <c r="AB7" s="33">
        <v>4</v>
      </c>
      <c r="AC7" s="33">
        <v>5</v>
      </c>
      <c r="AD7" s="33">
        <v>6</v>
      </c>
      <c r="AE7" s="33">
        <v>7</v>
      </c>
      <c r="AF7" s="33">
        <v>8</v>
      </c>
      <c r="AG7" s="33">
        <v>9</v>
      </c>
      <c r="AH7" s="31">
        <v>1</v>
      </c>
      <c r="AI7" s="31">
        <v>2</v>
      </c>
      <c r="AJ7" s="31">
        <v>3</v>
      </c>
      <c r="AK7" s="31">
        <v>4</v>
      </c>
      <c r="AL7" s="31">
        <v>5</v>
      </c>
      <c r="AM7" s="31">
        <v>6</v>
      </c>
      <c r="AN7" s="31">
        <v>7</v>
      </c>
      <c r="AO7" s="2"/>
      <c r="AP7" s="31">
        <v>9</v>
      </c>
      <c r="AQ7" s="31">
        <v>10</v>
      </c>
      <c r="AR7" s="31">
        <v>11</v>
      </c>
      <c r="AS7" s="31">
        <v>12</v>
      </c>
      <c r="AT7" s="31">
        <v>13</v>
      </c>
      <c r="AU7" s="31">
        <v>14</v>
      </c>
      <c r="AV7" s="31">
        <v>15</v>
      </c>
      <c r="AW7" s="31">
        <v>16</v>
      </c>
      <c r="AX7" s="31">
        <v>17</v>
      </c>
      <c r="AY7" s="2"/>
      <c r="AZ7" s="31">
        <v>19</v>
      </c>
      <c r="BA7" s="31">
        <v>20</v>
      </c>
      <c r="BB7" s="31">
        <v>21</v>
      </c>
      <c r="BC7" s="9" t="s">
        <v>10</v>
      </c>
      <c r="BD7" s="30" t="s">
        <v>16</v>
      </c>
      <c r="BE7" s="30" t="s">
        <v>222</v>
      </c>
      <c r="BF7" s="9" t="s">
        <v>10</v>
      </c>
      <c r="BG7" s="32" t="s">
        <v>166</v>
      </c>
      <c r="BH7" s="32" t="s">
        <v>108</v>
      </c>
      <c r="BI7" s="69" t="s">
        <v>10</v>
      </c>
      <c r="BJ7" s="30" t="s">
        <v>17</v>
      </c>
      <c r="BK7" s="9" t="s">
        <v>10</v>
      </c>
      <c r="BL7" s="30" t="s">
        <v>18</v>
      </c>
      <c r="BM7" s="9" t="s">
        <v>10</v>
      </c>
      <c r="BN7" s="81" t="s">
        <v>19</v>
      </c>
      <c r="BO7" s="15"/>
    </row>
    <row r="8" spans="1:67" ht="112.5" customHeight="1">
      <c r="A8" s="15"/>
      <c r="B8" s="34" t="s">
        <v>10</v>
      </c>
      <c r="C8" s="10">
        <v>2</v>
      </c>
      <c r="D8" s="35">
        <v>43207</v>
      </c>
      <c r="E8" s="10" t="s">
        <v>11</v>
      </c>
      <c r="F8" s="36">
        <v>2</v>
      </c>
      <c r="G8" s="70" t="s">
        <v>12</v>
      </c>
      <c r="H8" s="5"/>
      <c r="I8" s="5"/>
      <c r="J8" s="5"/>
      <c r="K8" s="5"/>
      <c r="L8" s="5"/>
      <c r="M8" s="10">
        <v>6</v>
      </c>
      <c r="N8" s="5"/>
      <c r="O8" s="10" t="s">
        <v>32</v>
      </c>
      <c r="P8" s="10" t="s">
        <v>11</v>
      </c>
      <c r="Q8" s="11">
        <v>65</v>
      </c>
      <c r="R8" s="10">
        <v>1</v>
      </c>
      <c r="S8" s="5"/>
      <c r="T8" s="5"/>
      <c r="U8" s="5"/>
      <c r="V8" s="5"/>
      <c r="W8" s="10" t="s">
        <v>14</v>
      </c>
      <c r="X8" s="101" t="s">
        <v>221</v>
      </c>
      <c r="Y8" s="45" t="s">
        <v>15</v>
      </c>
      <c r="Z8" s="12"/>
      <c r="AA8" s="12"/>
      <c r="AB8" s="12"/>
      <c r="AC8" s="12"/>
      <c r="AD8" s="12"/>
      <c r="AE8" s="12"/>
      <c r="AF8" s="12"/>
      <c r="AG8" s="12"/>
      <c r="AH8" s="10" t="s">
        <v>15</v>
      </c>
      <c r="AI8" s="5"/>
      <c r="AJ8" s="5"/>
      <c r="AK8" s="5"/>
      <c r="AL8" s="5"/>
      <c r="AM8" s="5"/>
      <c r="AN8" s="10" t="s">
        <v>15</v>
      </c>
      <c r="AO8" s="5"/>
      <c r="AP8" s="5"/>
      <c r="AQ8" s="5"/>
      <c r="AR8" s="5"/>
      <c r="AS8" s="5"/>
      <c r="AT8" s="5"/>
      <c r="AU8" s="10" t="s">
        <v>15</v>
      </c>
      <c r="AV8" s="5"/>
      <c r="AW8" s="5"/>
      <c r="AX8" s="5"/>
      <c r="AY8" s="5"/>
      <c r="AZ8" s="5"/>
      <c r="BA8" s="5"/>
      <c r="BB8" s="5"/>
      <c r="BC8" s="10" t="s">
        <v>14</v>
      </c>
      <c r="BD8" s="10" t="s">
        <v>15</v>
      </c>
      <c r="BE8" s="10" t="s">
        <v>15</v>
      </c>
      <c r="BF8" s="10" t="s">
        <v>14</v>
      </c>
      <c r="BG8" s="36" t="s">
        <v>15</v>
      </c>
      <c r="BH8" s="36" t="s">
        <v>15</v>
      </c>
      <c r="BI8" s="70" t="s">
        <v>10</v>
      </c>
      <c r="BJ8" s="38" t="s">
        <v>156</v>
      </c>
      <c r="BK8" s="10" t="s">
        <v>14</v>
      </c>
      <c r="BL8" s="38" t="s">
        <v>20</v>
      </c>
      <c r="BM8" s="10" t="s">
        <v>14</v>
      </c>
      <c r="BN8" s="74" t="s">
        <v>223</v>
      </c>
      <c r="BO8" s="84"/>
    </row>
    <row r="9" spans="1:67" ht="75">
      <c r="A9" s="15"/>
      <c r="B9" s="34" t="s">
        <v>10</v>
      </c>
      <c r="C9" s="10">
        <v>3</v>
      </c>
      <c r="D9" s="35">
        <v>43207</v>
      </c>
      <c r="E9" s="10" t="s">
        <v>11</v>
      </c>
      <c r="F9" s="36">
        <v>3</v>
      </c>
      <c r="G9" s="70" t="s">
        <v>12</v>
      </c>
      <c r="H9" s="5"/>
      <c r="I9" s="5"/>
      <c r="J9" s="10">
        <v>3</v>
      </c>
      <c r="K9" s="5"/>
      <c r="L9" s="5"/>
      <c r="M9" s="5"/>
      <c r="N9" s="5"/>
      <c r="O9" s="11" t="s">
        <v>157</v>
      </c>
      <c r="P9" s="10" t="s">
        <v>11</v>
      </c>
      <c r="Q9" s="11">
        <v>38</v>
      </c>
      <c r="R9" s="5"/>
      <c r="S9" s="10">
        <v>2</v>
      </c>
      <c r="T9" s="5"/>
      <c r="U9" s="5"/>
      <c r="V9" s="5"/>
      <c r="W9" s="10" t="s">
        <v>14</v>
      </c>
      <c r="X9" s="71" t="s">
        <v>15</v>
      </c>
      <c r="Y9" s="41">
        <v>1</v>
      </c>
      <c r="Z9" s="41">
        <v>2</v>
      </c>
      <c r="AA9" s="13"/>
      <c r="AB9" s="41">
        <v>4</v>
      </c>
      <c r="AC9" s="41">
        <v>5</v>
      </c>
      <c r="AD9" s="41">
        <v>6</v>
      </c>
      <c r="AE9" s="13"/>
      <c r="AF9" s="13"/>
      <c r="AG9" s="41">
        <v>9</v>
      </c>
      <c r="AH9" s="3"/>
      <c r="AI9" s="10">
        <v>2</v>
      </c>
      <c r="AJ9" s="5"/>
      <c r="AK9" s="10">
        <v>4</v>
      </c>
      <c r="AL9" s="10">
        <v>5</v>
      </c>
      <c r="AM9" s="10">
        <v>6</v>
      </c>
      <c r="AN9" s="11">
        <v>7</v>
      </c>
      <c r="AO9" s="6"/>
      <c r="AP9" s="11">
        <v>9</v>
      </c>
      <c r="AQ9" s="11">
        <v>10</v>
      </c>
      <c r="AR9" s="11">
        <v>11</v>
      </c>
      <c r="AS9" s="11">
        <v>12</v>
      </c>
      <c r="AT9" s="11">
        <v>13</v>
      </c>
      <c r="AU9" s="11">
        <v>14</v>
      </c>
      <c r="AV9" s="11">
        <v>15</v>
      </c>
      <c r="AW9" s="11">
        <v>16</v>
      </c>
      <c r="AX9" s="6"/>
      <c r="AY9" s="6"/>
      <c r="AZ9" s="11">
        <v>19</v>
      </c>
      <c r="BA9" s="6"/>
      <c r="BB9" s="6"/>
      <c r="BC9" s="10" t="s">
        <v>10</v>
      </c>
      <c r="BD9" s="38" t="s">
        <v>300</v>
      </c>
      <c r="BE9" s="42" t="s">
        <v>21</v>
      </c>
      <c r="BF9" s="10" t="s">
        <v>14</v>
      </c>
      <c r="BG9" s="36" t="s">
        <v>15</v>
      </c>
      <c r="BH9" s="36" t="s">
        <v>22</v>
      </c>
      <c r="BI9" s="70" t="s">
        <v>10</v>
      </c>
      <c r="BJ9" s="42" t="s">
        <v>23</v>
      </c>
      <c r="BK9" s="10" t="s">
        <v>22</v>
      </c>
      <c r="BL9" s="38" t="s">
        <v>109</v>
      </c>
      <c r="BM9" s="11" t="s">
        <v>10</v>
      </c>
      <c r="BN9" s="74" t="s">
        <v>24</v>
      </c>
      <c r="BO9" s="83"/>
    </row>
    <row r="10" spans="1:67" ht="105">
      <c r="A10" s="15"/>
      <c r="B10" s="40" t="s">
        <v>10</v>
      </c>
      <c r="C10" s="11">
        <v>4</v>
      </c>
      <c r="D10" s="43">
        <v>43207</v>
      </c>
      <c r="E10" s="11" t="s">
        <v>11</v>
      </c>
      <c r="F10" s="44">
        <v>4</v>
      </c>
      <c r="G10" s="72" t="s">
        <v>25</v>
      </c>
      <c r="H10" s="6"/>
      <c r="I10" s="6"/>
      <c r="J10" s="11">
        <v>3</v>
      </c>
      <c r="K10" s="6"/>
      <c r="L10" s="6"/>
      <c r="M10" s="6"/>
      <c r="N10" s="6"/>
      <c r="O10" s="11" t="s">
        <v>26</v>
      </c>
      <c r="P10" s="11" t="s">
        <v>11</v>
      </c>
      <c r="Q10" s="11">
        <v>17</v>
      </c>
      <c r="R10" s="11">
        <v>1</v>
      </c>
      <c r="S10" s="6"/>
      <c r="T10" s="6"/>
      <c r="U10" s="6"/>
      <c r="V10" s="6"/>
      <c r="W10" s="11" t="s">
        <v>14</v>
      </c>
      <c r="X10" s="73" t="s">
        <v>15</v>
      </c>
      <c r="Y10" s="41" t="s">
        <v>15</v>
      </c>
      <c r="Z10" s="13"/>
      <c r="AA10" s="13"/>
      <c r="AB10" s="13"/>
      <c r="AC10" s="13"/>
      <c r="AD10" s="13"/>
      <c r="AE10" s="13"/>
      <c r="AF10" s="13"/>
      <c r="AG10" s="13"/>
      <c r="AH10" s="11" t="s">
        <v>15</v>
      </c>
      <c r="AI10" s="6"/>
      <c r="AJ10" s="6"/>
      <c r="AK10" s="6"/>
      <c r="AL10" s="6"/>
      <c r="AM10" s="6"/>
      <c r="AN10" s="11" t="s">
        <v>15</v>
      </c>
      <c r="AO10" s="6"/>
      <c r="AP10" s="6"/>
      <c r="AQ10" s="6"/>
      <c r="AR10" s="6"/>
      <c r="AS10" s="6"/>
      <c r="AT10" s="6"/>
      <c r="AU10" s="11" t="s">
        <v>15</v>
      </c>
      <c r="AV10" s="6"/>
      <c r="AW10" s="6"/>
      <c r="AX10" s="6"/>
      <c r="AY10" s="6"/>
      <c r="AZ10" s="6"/>
      <c r="BA10" s="6"/>
      <c r="BB10" s="6"/>
      <c r="BC10" s="11" t="s">
        <v>10</v>
      </c>
      <c r="BD10" s="38" t="s">
        <v>158</v>
      </c>
      <c r="BE10" s="11" t="s">
        <v>15</v>
      </c>
      <c r="BF10" s="11" t="s">
        <v>15</v>
      </c>
      <c r="BG10" s="44" t="s">
        <v>15</v>
      </c>
      <c r="BH10" s="44" t="s">
        <v>15</v>
      </c>
      <c r="BI10" s="72" t="s">
        <v>10</v>
      </c>
      <c r="BJ10" s="38" t="s">
        <v>27</v>
      </c>
      <c r="BK10" s="11" t="s">
        <v>10</v>
      </c>
      <c r="BL10" s="38" t="s">
        <v>110</v>
      </c>
      <c r="BM10" s="11" t="s">
        <v>10</v>
      </c>
      <c r="BN10" s="74" t="s">
        <v>159</v>
      </c>
      <c r="BO10" s="85"/>
    </row>
    <row r="11" spans="1:67" ht="75">
      <c r="A11" s="15"/>
      <c r="B11" s="40" t="s">
        <v>10</v>
      </c>
      <c r="C11" s="11">
        <v>5</v>
      </c>
      <c r="D11" s="43">
        <v>43207</v>
      </c>
      <c r="E11" s="11" t="s">
        <v>11</v>
      </c>
      <c r="F11" s="44">
        <v>5</v>
      </c>
      <c r="G11" s="72" t="s">
        <v>25</v>
      </c>
      <c r="H11" s="6"/>
      <c r="I11" s="6"/>
      <c r="J11" s="6"/>
      <c r="K11" s="11">
        <v>4</v>
      </c>
      <c r="L11" s="6"/>
      <c r="M11" s="6"/>
      <c r="N11" s="6"/>
      <c r="O11" s="11" t="s">
        <v>26</v>
      </c>
      <c r="P11" s="11" t="s">
        <v>11</v>
      </c>
      <c r="Q11" s="11">
        <v>32</v>
      </c>
      <c r="R11" s="15"/>
      <c r="S11" s="6"/>
      <c r="T11" s="6"/>
      <c r="U11" s="6"/>
      <c r="V11" s="11" t="s">
        <v>163</v>
      </c>
      <c r="W11" s="11" t="s">
        <v>14</v>
      </c>
      <c r="X11" s="73" t="s">
        <v>15</v>
      </c>
      <c r="Y11" s="41" t="s">
        <v>15</v>
      </c>
      <c r="Z11" s="13"/>
      <c r="AA11" s="13"/>
      <c r="AB11" s="13"/>
      <c r="AC11" s="13"/>
      <c r="AD11" s="13"/>
      <c r="AE11" s="13"/>
      <c r="AF11" s="13"/>
      <c r="AG11" s="13"/>
      <c r="AH11" s="11" t="s">
        <v>15</v>
      </c>
      <c r="AI11" s="6"/>
      <c r="AJ11" s="6"/>
      <c r="AK11" s="6"/>
      <c r="AL11" s="6"/>
      <c r="AM11" s="6"/>
      <c r="AN11" s="11" t="s">
        <v>15</v>
      </c>
      <c r="AO11" s="6"/>
      <c r="AP11" s="6"/>
      <c r="AQ11" s="6"/>
      <c r="AR11" s="6"/>
      <c r="AS11" s="6"/>
      <c r="AT11" s="6"/>
      <c r="AU11" s="11" t="s">
        <v>15</v>
      </c>
      <c r="AV11" s="6"/>
      <c r="AW11" s="6"/>
      <c r="AX11" s="6"/>
      <c r="AY11" s="6"/>
      <c r="AZ11" s="6"/>
      <c r="BA11" s="6"/>
      <c r="BB11" s="6"/>
      <c r="BC11" s="11" t="s">
        <v>14</v>
      </c>
      <c r="BD11" s="11" t="s">
        <v>15</v>
      </c>
      <c r="BE11" s="11" t="s">
        <v>15</v>
      </c>
      <c r="BF11" s="11" t="s">
        <v>14</v>
      </c>
      <c r="BG11" s="44" t="s">
        <v>15</v>
      </c>
      <c r="BH11" s="44" t="s">
        <v>15</v>
      </c>
      <c r="BI11" s="72" t="s">
        <v>10</v>
      </c>
      <c r="BJ11" s="38" t="s">
        <v>111</v>
      </c>
      <c r="BK11" s="11" t="s">
        <v>10</v>
      </c>
      <c r="BL11" s="38" t="s">
        <v>28</v>
      </c>
      <c r="BM11" s="11" t="s">
        <v>10</v>
      </c>
      <c r="BN11" s="74" t="s">
        <v>160</v>
      </c>
      <c r="BO11" s="86"/>
    </row>
    <row r="12" spans="1:67" ht="60">
      <c r="A12" s="15"/>
      <c r="B12" s="40" t="s">
        <v>10</v>
      </c>
      <c r="C12" s="11">
        <v>6</v>
      </c>
      <c r="D12" s="43">
        <v>43207</v>
      </c>
      <c r="E12" s="11" t="s">
        <v>11</v>
      </c>
      <c r="F12" s="44">
        <v>6</v>
      </c>
      <c r="G12" s="72" t="s">
        <v>12</v>
      </c>
      <c r="H12" s="6"/>
      <c r="I12" s="6"/>
      <c r="J12" s="6"/>
      <c r="K12" s="6"/>
      <c r="L12" s="6"/>
      <c r="M12" s="11">
        <v>6</v>
      </c>
      <c r="N12" s="6"/>
      <c r="O12" s="11" t="s">
        <v>29</v>
      </c>
      <c r="P12" s="11" t="s">
        <v>11</v>
      </c>
      <c r="Q12" s="11">
        <v>62</v>
      </c>
      <c r="R12" s="6"/>
      <c r="S12" s="11">
        <v>2</v>
      </c>
      <c r="T12" s="6"/>
      <c r="U12" s="6"/>
      <c r="V12" s="6"/>
      <c r="W12" s="11" t="s">
        <v>14</v>
      </c>
      <c r="X12" s="73" t="s">
        <v>15</v>
      </c>
      <c r="Y12" s="41" t="s">
        <v>15</v>
      </c>
      <c r="Z12" s="13"/>
      <c r="AA12" s="13"/>
      <c r="AB12" s="13"/>
      <c r="AC12" s="13"/>
      <c r="AD12" s="13"/>
      <c r="AE12" s="13"/>
      <c r="AF12" s="13"/>
      <c r="AG12" s="13"/>
      <c r="AH12" s="11" t="s">
        <v>15</v>
      </c>
      <c r="AI12" s="6"/>
      <c r="AJ12" s="6"/>
      <c r="AK12" s="6"/>
      <c r="AL12" s="6"/>
      <c r="AM12" s="6"/>
      <c r="AN12" s="11" t="s">
        <v>15</v>
      </c>
      <c r="AO12" s="6"/>
      <c r="AP12" s="6"/>
      <c r="AQ12" s="6"/>
      <c r="AR12" s="6"/>
      <c r="AS12" s="6"/>
      <c r="AT12" s="6"/>
      <c r="AU12" s="11" t="s">
        <v>15</v>
      </c>
      <c r="AV12" s="6"/>
      <c r="AW12" s="6"/>
      <c r="AX12" s="6"/>
      <c r="AY12" s="6"/>
      <c r="AZ12" s="6"/>
      <c r="BA12" s="6"/>
      <c r="BB12" s="6"/>
      <c r="BC12" s="11" t="s">
        <v>14</v>
      </c>
      <c r="BD12" s="11" t="s">
        <v>15</v>
      </c>
      <c r="BE12" s="11" t="s">
        <v>15</v>
      </c>
      <c r="BF12" s="11" t="s">
        <v>15</v>
      </c>
      <c r="BG12" s="44" t="s">
        <v>15</v>
      </c>
      <c r="BH12" s="44" t="s">
        <v>15</v>
      </c>
      <c r="BI12" s="72" t="s">
        <v>10</v>
      </c>
      <c r="BJ12" s="38" t="s">
        <v>246</v>
      </c>
      <c r="BK12" s="11" t="s">
        <v>10</v>
      </c>
      <c r="BL12" s="38" t="s">
        <v>247</v>
      </c>
      <c r="BM12" s="11" t="s">
        <v>10</v>
      </c>
      <c r="BN12" s="74" t="s">
        <v>224</v>
      </c>
      <c r="BO12" s="86"/>
    </row>
    <row r="13" spans="1:67" ht="45">
      <c r="A13" s="15"/>
      <c r="B13" s="40" t="s">
        <v>10</v>
      </c>
      <c r="C13" s="11">
        <v>7</v>
      </c>
      <c r="D13" s="43">
        <v>43207</v>
      </c>
      <c r="E13" s="11" t="s">
        <v>11</v>
      </c>
      <c r="F13" s="44">
        <v>7</v>
      </c>
      <c r="G13" s="72" t="s">
        <v>25</v>
      </c>
      <c r="H13" s="6"/>
      <c r="I13" s="6"/>
      <c r="J13" s="6"/>
      <c r="K13" s="6"/>
      <c r="L13" s="6"/>
      <c r="M13" s="11">
        <v>6</v>
      </c>
      <c r="N13" s="6"/>
      <c r="O13" s="11" t="s">
        <v>26</v>
      </c>
      <c r="P13" s="11" t="s">
        <v>11</v>
      </c>
      <c r="Q13" s="11">
        <v>50</v>
      </c>
      <c r="R13" s="7"/>
      <c r="S13" s="7"/>
      <c r="T13" s="7"/>
      <c r="U13" s="7"/>
      <c r="V13" s="11" t="s">
        <v>163</v>
      </c>
      <c r="W13" s="11" t="s">
        <v>14</v>
      </c>
      <c r="X13" s="73" t="s">
        <v>15</v>
      </c>
      <c r="Y13" s="41" t="s">
        <v>15</v>
      </c>
      <c r="Z13" s="13"/>
      <c r="AA13" s="13"/>
      <c r="AB13" s="13"/>
      <c r="AC13" s="13"/>
      <c r="AD13" s="13"/>
      <c r="AE13" s="13"/>
      <c r="AF13" s="13"/>
      <c r="AG13" s="13"/>
      <c r="AH13" s="11" t="s">
        <v>15</v>
      </c>
      <c r="AI13" s="6"/>
      <c r="AJ13" s="6"/>
      <c r="AK13" s="6"/>
      <c r="AL13" s="6"/>
      <c r="AM13" s="6"/>
      <c r="AN13" s="11" t="s">
        <v>15</v>
      </c>
      <c r="AO13" s="6"/>
      <c r="AP13" s="6"/>
      <c r="AQ13" s="6"/>
      <c r="AR13" s="6"/>
      <c r="AS13" s="6"/>
      <c r="AT13" s="6"/>
      <c r="AU13" s="11" t="s">
        <v>15</v>
      </c>
      <c r="AV13" s="6"/>
      <c r="AW13" s="6"/>
      <c r="AX13" s="6"/>
      <c r="AY13" s="6"/>
      <c r="AZ13" s="6"/>
      <c r="BA13" s="6"/>
      <c r="BB13" s="6"/>
      <c r="BC13" s="11" t="s">
        <v>14</v>
      </c>
      <c r="BD13" s="11" t="s">
        <v>15</v>
      </c>
      <c r="BE13" s="11" t="s">
        <v>15</v>
      </c>
      <c r="BF13" s="11" t="s">
        <v>15</v>
      </c>
      <c r="BG13" s="44" t="s">
        <v>15</v>
      </c>
      <c r="BH13" s="44" t="s">
        <v>15</v>
      </c>
      <c r="BI13" s="72" t="s">
        <v>10</v>
      </c>
      <c r="BJ13" s="38" t="s">
        <v>249</v>
      </c>
      <c r="BK13" s="11" t="s">
        <v>14</v>
      </c>
      <c r="BL13" s="38" t="s">
        <v>248</v>
      </c>
      <c r="BM13" s="11" t="s">
        <v>10</v>
      </c>
      <c r="BN13" s="74" t="s">
        <v>161</v>
      </c>
      <c r="BO13" s="86"/>
    </row>
    <row r="14" spans="1:67" ht="90">
      <c r="A14" s="15"/>
      <c r="B14" s="40" t="s">
        <v>10</v>
      </c>
      <c r="C14" s="11">
        <v>8</v>
      </c>
      <c r="D14" s="43">
        <v>43207</v>
      </c>
      <c r="E14" s="11" t="s">
        <v>11</v>
      </c>
      <c r="F14" s="44">
        <v>8</v>
      </c>
      <c r="G14" s="72" t="s">
        <v>12</v>
      </c>
      <c r="H14" s="6"/>
      <c r="I14" s="6"/>
      <c r="J14" s="11">
        <v>3</v>
      </c>
      <c r="K14" s="6"/>
      <c r="L14" s="6"/>
      <c r="M14" s="6"/>
      <c r="N14" s="6"/>
      <c r="O14" s="11" t="s">
        <v>30</v>
      </c>
      <c r="P14" s="11" t="s">
        <v>11</v>
      </c>
      <c r="Q14" s="11">
        <v>39</v>
      </c>
      <c r="R14" s="6"/>
      <c r="S14" s="11">
        <v>2</v>
      </c>
      <c r="T14" s="6"/>
      <c r="U14" s="6"/>
      <c r="V14" s="6"/>
      <c r="W14" s="11" t="s">
        <v>10</v>
      </c>
      <c r="X14" s="74" t="s">
        <v>252</v>
      </c>
      <c r="Y14" s="41" t="s">
        <v>15</v>
      </c>
      <c r="Z14" s="14"/>
      <c r="AA14" s="14"/>
      <c r="AB14" s="14"/>
      <c r="AC14" s="14"/>
      <c r="AD14" s="14"/>
      <c r="AE14" s="14"/>
      <c r="AF14" s="14"/>
      <c r="AG14" s="14"/>
      <c r="AH14" s="11" t="s">
        <v>15</v>
      </c>
      <c r="AI14" s="6"/>
      <c r="AJ14" s="6"/>
      <c r="AK14" s="6"/>
      <c r="AL14" s="6"/>
      <c r="AM14" s="6"/>
      <c r="AN14" s="11" t="s">
        <v>15</v>
      </c>
      <c r="AO14" s="6"/>
      <c r="AP14" s="6"/>
      <c r="AQ14" s="6"/>
      <c r="AR14" s="6"/>
      <c r="AS14" s="6"/>
      <c r="AT14" s="6"/>
      <c r="AU14" s="11" t="s">
        <v>15</v>
      </c>
      <c r="AV14" s="6"/>
      <c r="AW14" s="6"/>
      <c r="AX14" s="6"/>
      <c r="AY14" s="6"/>
      <c r="AZ14" s="6"/>
      <c r="BA14" s="6"/>
      <c r="BB14" s="6"/>
      <c r="BC14" s="11" t="s">
        <v>14</v>
      </c>
      <c r="BD14" s="11" t="s">
        <v>15</v>
      </c>
      <c r="BE14" s="11" t="s">
        <v>15</v>
      </c>
      <c r="BF14" s="11" t="s">
        <v>15</v>
      </c>
      <c r="BG14" s="44" t="s">
        <v>15</v>
      </c>
      <c r="BH14" s="44" t="s">
        <v>15</v>
      </c>
      <c r="BI14" s="72" t="s">
        <v>10</v>
      </c>
      <c r="BJ14" s="38" t="s">
        <v>251</v>
      </c>
      <c r="BK14" s="11" t="s">
        <v>10</v>
      </c>
      <c r="BL14" s="38" t="s">
        <v>250</v>
      </c>
      <c r="BM14" s="11" t="s">
        <v>10</v>
      </c>
      <c r="BN14" s="74" t="s">
        <v>162</v>
      </c>
      <c r="BO14" s="86"/>
    </row>
    <row r="15" spans="1:67" ht="60">
      <c r="A15" s="15"/>
      <c r="B15" s="40" t="s">
        <v>10</v>
      </c>
      <c r="C15" s="11">
        <v>9</v>
      </c>
      <c r="D15" s="43">
        <v>43208</v>
      </c>
      <c r="E15" s="11" t="s">
        <v>31</v>
      </c>
      <c r="F15" s="44">
        <v>9</v>
      </c>
      <c r="G15" s="72" t="s">
        <v>12</v>
      </c>
      <c r="H15" s="6"/>
      <c r="I15" s="6"/>
      <c r="J15" s="6"/>
      <c r="K15" s="6"/>
      <c r="L15" s="11">
        <v>5</v>
      </c>
      <c r="M15" s="6"/>
      <c r="N15" s="6"/>
      <c r="O15" s="11" t="s">
        <v>32</v>
      </c>
      <c r="P15" s="11" t="s">
        <v>31</v>
      </c>
      <c r="Q15" s="11">
        <v>52</v>
      </c>
      <c r="R15" s="6"/>
      <c r="S15" s="6"/>
      <c r="T15" s="6"/>
      <c r="U15" s="6"/>
      <c r="V15" s="11" t="s">
        <v>163</v>
      </c>
      <c r="W15" s="11" t="s">
        <v>14</v>
      </c>
      <c r="X15" s="73" t="s">
        <v>15</v>
      </c>
      <c r="Y15" s="41" t="s">
        <v>15</v>
      </c>
      <c r="Z15" s="13"/>
      <c r="AA15" s="13"/>
      <c r="AB15" s="13"/>
      <c r="AC15" s="13"/>
      <c r="AD15" s="13"/>
      <c r="AE15" s="13"/>
      <c r="AF15" s="13"/>
      <c r="AG15" s="13"/>
      <c r="AH15" s="11" t="s">
        <v>15</v>
      </c>
      <c r="AI15" s="6"/>
      <c r="AJ15" s="6"/>
      <c r="AK15" s="6"/>
      <c r="AL15" s="6"/>
      <c r="AM15" s="6"/>
      <c r="AN15" s="11" t="s">
        <v>15</v>
      </c>
      <c r="AO15" s="6"/>
      <c r="AP15" s="6"/>
      <c r="AQ15" s="6"/>
      <c r="AR15" s="6"/>
      <c r="AS15" s="6"/>
      <c r="AT15" s="6"/>
      <c r="AU15" s="11" t="s">
        <v>15</v>
      </c>
      <c r="AV15" s="6"/>
      <c r="AW15" s="6"/>
      <c r="AX15" s="6"/>
      <c r="AY15" s="6"/>
      <c r="AZ15" s="6"/>
      <c r="BA15" s="6"/>
      <c r="BB15" s="6"/>
      <c r="BC15" s="11" t="s">
        <v>15</v>
      </c>
      <c r="BD15" s="11" t="s">
        <v>15</v>
      </c>
      <c r="BE15" s="11" t="s">
        <v>15</v>
      </c>
      <c r="BF15" s="11" t="s">
        <v>15</v>
      </c>
      <c r="BG15" s="44" t="s">
        <v>15</v>
      </c>
      <c r="BH15" s="44" t="s">
        <v>15</v>
      </c>
      <c r="BI15" s="72" t="s">
        <v>10</v>
      </c>
      <c r="BJ15" s="38" t="s">
        <v>33</v>
      </c>
      <c r="BK15" s="11" t="s">
        <v>10</v>
      </c>
      <c r="BL15" s="38" t="s">
        <v>34</v>
      </c>
      <c r="BM15" s="11" t="s">
        <v>10</v>
      </c>
      <c r="BN15" s="74" t="s">
        <v>225</v>
      </c>
      <c r="BO15" s="86"/>
    </row>
    <row r="16" spans="1:67" ht="105">
      <c r="A16" s="15"/>
      <c r="B16" s="40" t="s">
        <v>10</v>
      </c>
      <c r="C16" s="11">
        <v>10</v>
      </c>
      <c r="D16" s="43">
        <v>43208</v>
      </c>
      <c r="E16" s="11" t="s">
        <v>31</v>
      </c>
      <c r="F16" s="44">
        <v>10</v>
      </c>
      <c r="G16" s="72" t="s">
        <v>12</v>
      </c>
      <c r="H16" s="6"/>
      <c r="I16" s="11">
        <v>2</v>
      </c>
      <c r="J16" s="6"/>
      <c r="K16" s="6"/>
      <c r="L16" s="6"/>
      <c r="M16" s="6"/>
      <c r="N16" s="6"/>
      <c r="O16" s="11" t="s">
        <v>35</v>
      </c>
      <c r="P16" s="11" t="s">
        <v>31</v>
      </c>
      <c r="Q16" s="11">
        <v>28</v>
      </c>
      <c r="R16" s="6"/>
      <c r="S16" s="11">
        <v>2</v>
      </c>
      <c r="T16" s="6"/>
      <c r="U16" s="6"/>
      <c r="V16" s="6"/>
      <c r="W16" s="11" t="s">
        <v>14</v>
      </c>
      <c r="X16" s="73" t="s">
        <v>15</v>
      </c>
      <c r="Y16" s="41">
        <v>1</v>
      </c>
      <c r="Z16" s="41">
        <v>2</v>
      </c>
      <c r="AA16" s="13"/>
      <c r="AB16" s="41">
        <v>4</v>
      </c>
      <c r="AC16" s="41">
        <v>5</v>
      </c>
      <c r="AD16" s="41">
        <v>6</v>
      </c>
      <c r="AE16" s="13"/>
      <c r="AF16" s="13"/>
      <c r="AG16" s="41">
        <v>9</v>
      </c>
      <c r="AH16" s="4"/>
      <c r="AI16" s="11">
        <v>2</v>
      </c>
      <c r="AJ16" s="11">
        <v>3</v>
      </c>
      <c r="AK16" s="6"/>
      <c r="AL16" s="11">
        <v>5</v>
      </c>
      <c r="AM16" s="11">
        <v>6</v>
      </c>
      <c r="AN16" s="7"/>
      <c r="AO16" s="7"/>
      <c r="AP16" s="11">
        <v>9</v>
      </c>
      <c r="AQ16" s="7"/>
      <c r="AR16" s="7"/>
      <c r="AS16" s="7"/>
      <c r="AT16" s="11">
        <v>13</v>
      </c>
      <c r="AU16" s="11">
        <v>14</v>
      </c>
      <c r="AV16" s="11">
        <v>15</v>
      </c>
      <c r="AW16" s="11">
        <v>16</v>
      </c>
      <c r="AX16" s="11">
        <v>17</v>
      </c>
      <c r="AY16" s="6"/>
      <c r="AZ16" s="11">
        <v>19</v>
      </c>
      <c r="BA16" s="6"/>
      <c r="BB16" s="6"/>
      <c r="BC16" s="11" t="s">
        <v>10</v>
      </c>
      <c r="BD16" s="38" t="s">
        <v>253</v>
      </c>
      <c r="BE16" s="38" t="s">
        <v>254</v>
      </c>
      <c r="BF16" s="11" t="s">
        <v>14</v>
      </c>
      <c r="BG16" s="44" t="s">
        <v>15</v>
      </c>
      <c r="BH16" s="39" t="s">
        <v>164</v>
      </c>
      <c r="BI16" s="72" t="s">
        <v>10</v>
      </c>
      <c r="BJ16" s="38" t="s">
        <v>255</v>
      </c>
      <c r="BK16" s="11" t="s">
        <v>10</v>
      </c>
      <c r="BL16" s="38" t="s">
        <v>256</v>
      </c>
      <c r="BM16" s="11" t="s">
        <v>10</v>
      </c>
      <c r="BN16" s="74" t="s">
        <v>165</v>
      </c>
      <c r="BO16" s="87"/>
    </row>
    <row r="17" spans="1:67" ht="75">
      <c r="A17" s="15"/>
      <c r="B17" s="40" t="s">
        <v>10</v>
      </c>
      <c r="C17" s="11">
        <v>11</v>
      </c>
      <c r="D17" s="43">
        <v>43208</v>
      </c>
      <c r="E17" s="11" t="s">
        <v>31</v>
      </c>
      <c r="F17" s="44">
        <v>11</v>
      </c>
      <c r="G17" s="72" t="s">
        <v>25</v>
      </c>
      <c r="H17" s="6"/>
      <c r="I17" s="6"/>
      <c r="J17" s="6"/>
      <c r="K17" s="6"/>
      <c r="L17" s="11">
        <v>5</v>
      </c>
      <c r="M17" s="6"/>
      <c r="N17" s="6"/>
      <c r="O17" s="11" t="s">
        <v>26</v>
      </c>
      <c r="P17" s="11" t="s">
        <v>31</v>
      </c>
      <c r="Q17" s="11">
        <v>31</v>
      </c>
      <c r="R17" s="7"/>
      <c r="S17" s="7"/>
      <c r="T17" s="7"/>
      <c r="U17" s="7"/>
      <c r="V17" s="11" t="s">
        <v>163</v>
      </c>
      <c r="W17" s="11" t="s">
        <v>14</v>
      </c>
      <c r="X17" s="73" t="s">
        <v>15</v>
      </c>
      <c r="Y17" s="13"/>
      <c r="Z17" s="13"/>
      <c r="AA17" s="13"/>
      <c r="AB17" s="41">
        <v>4</v>
      </c>
      <c r="AC17" s="41">
        <v>5</v>
      </c>
      <c r="AD17" s="13"/>
      <c r="AE17" s="13"/>
      <c r="AF17" s="13"/>
      <c r="AG17" s="13"/>
      <c r="AH17" s="4"/>
      <c r="AI17" s="6"/>
      <c r="AJ17" s="6"/>
      <c r="AK17" s="6"/>
      <c r="AL17" s="11">
        <v>5</v>
      </c>
      <c r="AM17" s="15"/>
      <c r="AN17" s="11">
        <v>7</v>
      </c>
      <c r="AO17" s="6"/>
      <c r="AP17" s="6"/>
      <c r="AQ17" s="6"/>
      <c r="AR17" s="6"/>
      <c r="AS17" s="6"/>
      <c r="AT17" s="11">
        <v>13</v>
      </c>
      <c r="AU17" s="4"/>
      <c r="AV17" s="6"/>
      <c r="AW17" s="6"/>
      <c r="AX17" s="6"/>
      <c r="AY17" s="6"/>
      <c r="AZ17" s="11">
        <v>19</v>
      </c>
      <c r="BA17" s="6"/>
      <c r="BB17" s="6"/>
      <c r="BC17" s="11" t="s">
        <v>14</v>
      </c>
      <c r="BD17" s="11" t="s">
        <v>112</v>
      </c>
      <c r="BE17" s="38" t="s">
        <v>258</v>
      </c>
      <c r="BF17" s="11" t="s">
        <v>14</v>
      </c>
      <c r="BG17" s="44" t="s">
        <v>15</v>
      </c>
      <c r="BH17" s="44" t="s">
        <v>36</v>
      </c>
      <c r="BI17" s="72" t="s">
        <v>10</v>
      </c>
      <c r="BJ17" s="38" t="s">
        <v>257</v>
      </c>
      <c r="BK17" s="11" t="s">
        <v>14</v>
      </c>
      <c r="BL17" s="38" t="s">
        <v>301</v>
      </c>
      <c r="BM17" s="11" t="s">
        <v>10</v>
      </c>
      <c r="BN17" s="74" t="s">
        <v>226</v>
      </c>
      <c r="BO17" s="87"/>
    </row>
    <row r="18" spans="1:67" ht="120">
      <c r="A18" s="15"/>
      <c r="B18" s="40" t="s">
        <v>10</v>
      </c>
      <c r="C18" s="11">
        <v>12</v>
      </c>
      <c r="D18" s="43">
        <v>43208</v>
      </c>
      <c r="E18" s="11" t="s">
        <v>31</v>
      </c>
      <c r="F18" s="44">
        <v>12</v>
      </c>
      <c r="G18" s="72" t="s">
        <v>12</v>
      </c>
      <c r="H18" s="6"/>
      <c r="I18" s="6"/>
      <c r="J18" s="6"/>
      <c r="K18" s="6"/>
      <c r="L18" s="11">
        <v>5</v>
      </c>
      <c r="M18" s="6"/>
      <c r="N18" s="6"/>
      <c r="O18" s="11" t="s">
        <v>35</v>
      </c>
      <c r="P18" s="11" t="s">
        <v>31</v>
      </c>
      <c r="Q18" s="11">
        <v>51</v>
      </c>
      <c r="R18" s="6"/>
      <c r="S18" s="11">
        <v>2</v>
      </c>
      <c r="T18" s="6"/>
      <c r="U18" s="6"/>
      <c r="V18" s="6"/>
      <c r="W18" s="11" t="s">
        <v>14</v>
      </c>
      <c r="X18" s="73" t="s">
        <v>15</v>
      </c>
      <c r="Y18" s="41">
        <v>1</v>
      </c>
      <c r="Z18" s="41">
        <v>2</v>
      </c>
      <c r="AA18" s="13"/>
      <c r="AB18" s="41">
        <v>4</v>
      </c>
      <c r="AC18" s="41">
        <v>5</v>
      </c>
      <c r="AD18" s="41">
        <v>6</v>
      </c>
      <c r="AE18" s="13"/>
      <c r="AF18" s="13"/>
      <c r="AG18" s="13"/>
      <c r="AH18" s="4"/>
      <c r="AI18" s="6"/>
      <c r="AJ18" s="6"/>
      <c r="AK18" s="6"/>
      <c r="AL18" s="11">
        <v>5</v>
      </c>
      <c r="AM18" s="11">
        <v>6</v>
      </c>
      <c r="AN18" s="11">
        <v>7</v>
      </c>
      <c r="AO18" s="6"/>
      <c r="AP18" s="6"/>
      <c r="AQ18" s="11">
        <v>10</v>
      </c>
      <c r="AR18" s="6"/>
      <c r="AS18" s="6"/>
      <c r="AT18" s="11">
        <v>13</v>
      </c>
      <c r="AU18" s="11">
        <v>14</v>
      </c>
      <c r="AV18" s="11">
        <v>15</v>
      </c>
      <c r="AW18" s="6"/>
      <c r="AX18" s="6"/>
      <c r="AY18" s="6"/>
      <c r="AZ18" s="11">
        <v>19</v>
      </c>
      <c r="BA18" s="6"/>
      <c r="BB18" s="6"/>
      <c r="BC18" s="11" t="s">
        <v>10</v>
      </c>
      <c r="BD18" s="38" t="s">
        <v>259</v>
      </c>
      <c r="BE18" s="38" t="s">
        <v>260</v>
      </c>
      <c r="BF18" s="11" t="s">
        <v>14</v>
      </c>
      <c r="BG18" s="44" t="s">
        <v>15</v>
      </c>
      <c r="BH18" s="39" t="s">
        <v>261</v>
      </c>
      <c r="BI18" s="72" t="s">
        <v>10</v>
      </c>
      <c r="BJ18" s="38" t="s">
        <v>262</v>
      </c>
      <c r="BK18" s="11" t="s">
        <v>10</v>
      </c>
      <c r="BL18" s="38" t="s">
        <v>263</v>
      </c>
      <c r="BM18" s="11" t="s">
        <v>10</v>
      </c>
      <c r="BN18" s="74" t="s">
        <v>264</v>
      </c>
      <c r="BO18" s="87"/>
    </row>
    <row r="19" spans="1:67" ht="90">
      <c r="A19" s="15"/>
      <c r="B19" s="40" t="s">
        <v>10</v>
      </c>
      <c r="C19" s="11">
        <v>13</v>
      </c>
      <c r="D19" s="43">
        <v>43208</v>
      </c>
      <c r="E19" s="11" t="s">
        <v>37</v>
      </c>
      <c r="F19" s="44">
        <v>13</v>
      </c>
      <c r="G19" s="72" t="s">
        <v>25</v>
      </c>
      <c r="H19" s="6"/>
      <c r="I19" s="6"/>
      <c r="J19" s="11">
        <v>3</v>
      </c>
      <c r="K19" s="6"/>
      <c r="L19" s="6"/>
      <c r="M19" s="6"/>
      <c r="N19" s="6"/>
      <c r="O19" s="11" t="s">
        <v>26</v>
      </c>
      <c r="P19" s="11" t="s">
        <v>37</v>
      </c>
      <c r="Q19" s="11">
        <v>40</v>
      </c>
      <c r="R19" s="6"/>
      <c r="S19" s="11">
        <v>2</v>
      </c>
      <c r="T19" s="6"/>
      <c r="U19" s="6"/>
      <c r="V19" s="6"/>
      <c r="W19" s="11" t="s">
        <v>14</v>
      </c>
      <c r="X19" s="73" t="s">
        <v>15</v>
      </c>
      <c r="Y19" s="41" t="s">
        <v>15</v>
      </c>
      <c r="Z19" s="13"/>
      <c r="AA19" s="13"/>
      <c r="AB19" s="13"/>
      <c r="AC19" s="13"/>
      <c r="AD19" s="13"/>
      <c r="AE19" s="13"/>
      <c r="AF19" s="13"/>
      <c r="AG19" s="13"/>
      <c r="AH19" s="11" t="s">
        <v>15</v>
      </c>
      <c r="AI19" s="6"/>
      <c r="AJ19" s="6"/>
      <c r="AK19" s="6"/>
      <c r="AL19" s="6"/>
      <c r="AM19" s="6"/>
      <c r="AN19" s="11" t="s">
        <v>15</v>
      </c>
      <c r="AO19" s="6"/>
      <c r="AP19" s="6"/>
      <c r="AQ19" s="6"/>
      <c r="AR19" s="6"/>
      <c r="AS19" s="6"/>
      <c r="AT19" s="6"/>
      <c r="AU19" s="11" t="s">
        <v>15</v>
      </c>
      <c r="AV19" s="6"/>
      <c r="AW19" s="6"/>
      <c r="AX19" s="6"/>
      <c r="AY19" s="6"/>
      <c r="AZ19" s="6"/>
      <c r="BA19" s="6"/>
      <c r="BB19" s="6"/>
      <c r="BC19" s="11" t="s">
        <v>10</v>
      </c>
      <c r="BD19" s="38" t="s">
        <v>267</v>
      </c>
      <c r="BE19" s="11" t="s">
        <v>15</v>
      </c>
      <c r="BF19" s="11" t="s">
        <v>15</v>
      </c>
      <c r="BG19" s="44" t="s">
        <v>15</v>
      </c>
      <c r="BH19" s="44" t="s">
        <v>15</v>
      </c>
      <c r="BI19" s="72" t="s">
        <v>10</v>
      </c>
      <c r="BJ19" s="38" t="s">
        <v>266</v>
      </c>
      <c r="BK19" s="11" t="s">
        <v>14</v>
      </c>
      <c r="BL19" s="38" t="s">
        <v>265</v>
      </c>
      <c r="BM19" s="11" t="s">
        <v>10</v>
      </c>
      <c r="BN19" s="74" t="s">
        <v>227</v>
      </c>
      <c r="BO19" s="86"/>
    </row>
    <row r="20" spans="1:67" ht="105">
      <c r="A20" s="15"/>
      <c r="B20" s="40" t="s">
        <v>10</v>
      </c>
      <c r="C20" s="11">
        <v>14</v>
      </c>
      <c r="D20" s="43">
        <v>43208</v>
      </c>
      <c r="E20" s="11" t="s">
        <v>37</v>
      </c>
      <c r="F20" s="44">
        <v>14</v>
      </c>
      <c r="G20" s="72" t="s">
        <v>12</v>
      </c>
      <c r="H20" s="6"/>
      <c r="I20" s="6"/>
      <c r="J20" s="6"/>
      <c r="K20" s="6"/>
      <c r="L20" s="6"/>
      <c r="M20" s="11">
        <v>6</v>
      </c>
      <c r="N20" s="6"/>
      <c r="O20" s="11" t="s">
        <v>32</v>
      </c>
      <c r="P20" s="11" t="s">
        <v>37</v>
      </c>
      <c r="Q20" s="11">
        <v>1</v>
      </c>
      <c r="R20" s="6"/>
      <c r="S20" s="6"/>
      <c r="T20" s="6"/>
      <c r="U20" s="6"/>
      <c r="V20" s="11" t="s">
        <v>163</v>
      </c>
      <c r="W20" s="11" t="s">
        <v>14</v>
      </c>
      <c r="X20" s="73" t="s">
        <v>15</v>
      </c>
      <c r="Y20" s="41" t="s">
        <v>15</v>
      </c>
      <c r="Z20" s="14"/>
      <c r="AA20" s="14"/>
      <c r="AB20" s="14"/>
      <c r="AC20" s="14"/>
      <c r="AD20" s="14"/>
      <c r="AE20" s="14"/>
      <c r="AF20" s="47"/>
      <c r="AG20" s="14"/>
      <c r="AH20" s="11" t="s">
        <v>15</v>
      </c>
      <c r="AI20" s="6"/>
      <c r="AJ20" s="6"/>
      <c r="AK20" s="6"/>
      <c r="AL20" s="6"/>
      <c r="AM20" s="6"/>
      <c r="AN20" s="11" t="s">
        <v>15</v>
      </c>
      <c r="AO20" s="6"/>
      <c r="AP20" s="6"/>
      <c r="AQ20" s="6"/>
      <c r="AR20" s="6"/>
      <c r="AS20" s="6"/>
      <c r="AT20" s="6"/>
      <c r="AU20" s="11" t="s">
        <v>15</v>
      </c>
      <c r="AV20" s="6"/>
      <c r="AW20" s="6"/>
      <c r="AX20" s="6"/>
      <c r="AY20" s="6"/>
      <c r="AZ20" s="6"/>
      <c r="BA20" s="6"/>
      <c r="BB20" s="6"/>
      <c r="BC20" s="11" t="s">
        <v>14</v>
      </c>
      <c r="BD20" s="11" t="s">
        <v>113</v>
      </c>
      <c r="BE20" s="11" t="s">
        <v>15</v>
      </c>
      <c r="BF20" s="11" t="s">
        <v>15</v>
      </c>
      <c r="BG20" s="50" t="s">
        <v>15</v>
      </c>
      <c r="BH20" s="44" t="s">
        <v>15</v>
      </c>
      <c r="BI20" s="72" t="s">
        <v>10</v>
      </c>
      <c r="BJ20" s="11" t="s">
        <v>38</v>
      </c>
      <c r="BK20" s="11" t="s">
        <v>10</v>
      </c>
      <c r="BL20" s="11" t="s">
        <v>228</v>
      </c>
      <c r="BM20" s="11" t="s">
        <v>14</v>
      </c>
      <c r="BN20" s="73" t="s">
        <v>167</v>
      </c>
      <c r="BO20" s="87"/>
    </row>
    <row r="21" spans="1:67" ht="60">
      <c r="A21" s="15"/>
      <c r="B21" s="40" t="s">
        <v>10</v>
      </c>
      <c r="C21" s="11">
        <v>15</v>
      </c>
      <c r="D21" s="43">
        <v>43209</v>
      </c>
      <c r="E21" s="11" t="s">
        <v>39</v>
      </c>
      <c r="F21" s="44">
        <v>15</v>
      </c>
      <c r="G21" s="72" t="s">
        <v>12</v>
      </c>
      <c r="H21" s="6"/>
      <c r="I21" s="6"/>
      <c r="J21" s="6"/>
      <c r="K21" s="6"/>
      <c r="L21" s="11">
        <v>5</v>
      </c>
      <c r="M21" s="6"/>
      <c r="N21" s="6"/>
      <c r="O21" s="11" t="s">
        <v>40</v>
      </c>
      <c r="P21" s="11" t="s">
        <v>39</v>
      </c>
      <c r="Q21" s="11">
        <v>52</v>
      </c>
      <c r="R21" s="6"/>
      <c r="S21" s="11">
        <v>2</v>
      </c>
      <c r="T21" s="6"/>
      <c r="U21" s="6"/>
      <c r="V21" s="6"/>
      <c r="W21" s="11" t="s">
        <v>14</v>
      </c>
      <c r="X21" s="73" t="s">
        <v>15</v>
      </c>
      <c r="Y21" s="41">
        <v>1</v>
      </c>
      <c r="Z21" s="41">
        <v>2</v>
      </c>
      <c r="AA21" s="13"/>
      <c r="AB21" s="41">
        <v>4</v>
      </c>
      <c r="AC21" s="41">
        <v>5</v>
      </c>
      <c r="AD21" s="41">
        <v>6</v>
      </c>
      <c r="AE21" s="46"/>
      <c r="AF21" s="49"/>
      <c r="AG21" s="41">
        <v>9</v>
      </c>
      <c r="AH21" s="6"/>
      <c r="AI21" s="11">
        <v>2</v>
      </c>
      <c r="AJ21" s="11">
        <v>3</v>
      </c>
      <c r="AK21" s="6"/>
      <c r="AL21" s="11">
        <v>5</v>
      </c>
      <c r="AM21" s="11">
        <v>6</v>
      </c>
      <c r="AN21" s="6"/>
      <c r="AO21" s="6"/>
      <c r="AP21" s="11">
        <v>9</v>
      </c>
      <c r="AQ21" s="11">
        <v>10</v>
      </c>
      <c r="AR21" s="6"/>
      <c r="AS21" s="11">
        <v>12</v>
      </c>
      <c r="AT21" s="11">
        <v>13</v>
      </c>
      <c r="AU21" s="11">
        <v>14</v>
      </c>
      <c r="AV21" s="11">
        <v>15</v>
      </c>
      <c r="AW21" s="11">
        <v>16</v>
      </c>
      <c r="AX21" s="6"/>
      <c r="AY21" s="6"/>
      <c r="AZ21" s="11">
        <v>19</v>
      </c>
      <c r="BA21" s="6"/>
      <c r="BB21" s="6"/>
      <c r="BC21" s="11" t="s">
        <v>10</v>
      </c>
      <c r="BD21" s="11" t="s">
        <v>229</v>
      </c>
      <c r="BE21" s="11" t="s">
        <v>41</v>
      </c>
      <c r="BF21" s="44" t="s">
        <v>14</v>
      </c>
      <c r="BG21" s="37" t="s">
        <v>15</v>
      </c>
      <c r="BH21" s="75" t="s">
        <v>168</v>
      </c>
      <c r="BI21" s="72" t="s">
        <v>10</v>
      </c>
      <c r="BJ21" s="11" t="s">
        <v>42</v>
      </c>
      <c r="BK21" s="11" t="s">
        <v>10</v>
      </c>
      <c r="BL21" s="11" t="s">
        <v>169</v>
      </c>
      <c r="BM21" s="11" t="s">
        <v>10</v>
      </c>
      <c r="BN21" s="73" t="s">
        <v>170</v>
      </c>
      <c r="BO21" s="87"/>
    </row>
    <row r="22" spans="1:67" ht="90">
      <c r="A22" s="15"/>
      <c r="B22" s="40" t="s">
        <v>10</v>
      </c>
      <c r="C22" s="11">
        <v>16</v>
      </c>
      <c r="D22" s="43">
        <v>43209</v>
      </c>
      <c r="E22" s="11" t="s">
        <v>39</v>
      </c>
      <c r="F22" s="44">
        <v>16</v>
      </c>
      <c r="G22" s="72" t="s">
        <v>12</v>
      </c>
      <c r="H22" s="6"/>
      <c r="I22" s="6"/>
      <c r="J22" s="6"/>
      <c r="K22" s="6"/>
      <c r="L22" s="11">
        <v>5</v>
      </c>
      <c r="M22" s="6"/>
      <c r="N22" s="6"/>
      <c r="O22" s="11" t="s">
        <v>32</v>
      </c>
      <c r="P22" s="11" t="s">
        <v>39</v>
      </c>
      <c r="Q22" s="11">
        <v>60</v>
      </c>
      <c r="R22" s="7"/>
      <c r="S22" s="7"/>
      <c r="T22" s="7"/>
      <c r="U22" s="7"/>
      <c r="V22" s="11" t="s">
        <v>163</v>
      </c>
      <c r="W22" s="11" t="s">
        <v>10</v>
      </c>
      <c r="X22" s="73" t="s">
        <v>43</v>
      </c>
      <c r="Y22" s="41" t="s">
        <v>15</v>
      </c>
      <c r="Z22" s="13"/>
      <c r="AA22" s="13"/>
      <c r="AB22" s="13"/>
      <c r="AC22" s="13"/>
      <c r="AD22" s="13"/>
      <c r="AE22" s="13"/>
      <c r="AF22" s="48"/>
      <c r="AG22" s="13"/>
      <c r="AH22" s="11" t="s">
        <v>15</v>
      </c>
      <c r="AI22" s="6"/>
      <c r="AJ22" s="6"/>
      <c r="AK22" s="6"/>
      <c r="AL22" s="6"/>
      <c r="AM22" s="6"/>
      <c r="AN22" s="11" t="s">
        <v>15</v>
      </c>
      <c r="AO22" s="6"/>
      <c r="AP22" s="6"/>
      <c r="AQ22" s="6"/>
      <c r="AR22" s="6"/>
      <c r="AS22" s="6"/>
      <c r="AT22" s="6"/>
      <c r="AU22" s="11" t="s">
        <v>15</v>
      </c>
      <c r="AV22" s="6"/>
      <c r="AW22" s="6"/>
      <c r="AX22" s="6"/>
      <c r="AY22" s="6"/>
      <c r="AZ22" s="6"/>
      <c r="BA22" s="6"/>
      <c r="BB22" s="6"/>
      <c r="BC22" s="11" t="s">
        <v>14</v>
      </c>
      <c r="BD22" s="11" t="s">
        <v>230</v>
      </c>
      <c r="BE22" s="11" t="s">
        <v>15</v>
      </c>
      <c r="BF22" s="11" t="s">
        <v>15</v>
      </c>
      <c r="BG22" s="11" t="s">
        <v>15</v>
      </c>
      <c r="BH22" s="44" t="s">
        <v>15</v>
      </c>
      <c r="BI22" s="72" t="s">
        <v>10</v>
      </c>
      <c r="BJ22" s="11" t="s">
        <v>114</v>
      </c>
      <c r="BK22" s="11" t="s">
        <v>10</v>
      </c>
      <c r="BL22" s="11" t="s">
        <v>44</v>
      </c>
      <c r="BM22" s="11" t="s">
        <v>10</v>
      </c>
      <c r="BN22" s="74" t="s">
        <v>171</v>
      </c>
      <c r="BO22" s="86"/>
    </row>
    <row r="23" spans="1:67" ht="160.5" customHeight="1">
      <c r="A23" s="15"/>
      <c r="B23" s="40" t="s">
        <v>10</v>
      </c>
      <c r="C23" s="11">
        <v>17</v>
      </c>
      <c r="D23" s="43">
        <v>43209</v>
      </c>
      <c r="E23" s="11" t="s">
        <v>39</v>
      </c>
      <c r="F23" s="44">
        <v>17</v>
      </c>
      <c r="G23" s="72" t="s">
        <v>12</v>
      </c>
      <c r="H23" s="11">
        <v>1</v>
      </c>
      <c r="I23" s="6"/>
      <c r="J23" s="6"/>
      <c r="K23" s="6"/>
      <c r="L23" s="6"/>
      <c r="M23" s="6"/>
      <c r="N23" s="6"/>
      <c r="O23" s="11" t="s">
        <v>45</v>
      </c>
      <c r="P23" s="11" t="s">
        <v>39</v>
      </c>
      <c r="Q23" s="11">
        <v>18</v>
      </c>
      <c r="R23" s="6"/>
      <c r="S23" s="11">
        <v>2</v>
      </c>
      <c r="T23" s="6"/>
      <c r="U23" s="6"/>
      <c r="V23" s="6"/>
      <c r="W23" s="11" t="s">
        <v>10</v>
      </c>
      <c r="X23" s="74" t="s">
        <v>172</v>
      </c>
      <c r="Y23" s="41" t="s">
        <v>15</v>
      </c>
      <c r="Z23" s="13"/>
      <c r="AA23" s="13"/>
      <c r="AB23" s="13"/>
      <c r="AC23" s="13"/>
      <c r="AD23" s="13"/>
      <c r="AE23" s="13"/>
      <c r="AF23" s="13"/>
      <c r="AG23" s="13"/>
      <c r="AH23" s="11" t="s">
        <v>15</v>
      </c>
      <c r="AI23" s="6"/>
      <c r="AJ23" s="6"/>
      <c r="AK23" s="6"/>
      <c r="AL23" s="6"/>
      <c r="AM23" s="6"/>
      <c r="AN23" s="11" t="s">
        <v>15</v>
      </c>
      <c r="AO23" s="6"/>
      <c r="AP23" s="6"/>
      <c r="AQ23" s="6"/>
      <c r="AR23" s="6"/>
      <c r="AS23" s="6"/>
      <c r="AT23" s="6"/>
      <c r="AU23" s="11" t="s">
        <v>15</v>
      </c>
      <c r="AV23" s="6"/>
      <c r="AW23" s="6"/>
      <c r="AX23" s="6"/>
      <c r="AY23" s="6"/>
      <c r="AZ23" s="6"/>
      <c r="BA23" s="6"/>
      <c r="BB23" s="6"/>
      <c r="BC23" s="11" t="s">
        <v>10</v>
      </c>
      <c r="BD23" s="11" t="s">
        <v>46</v>
      </c>
      <c r="BE23" s="11" t="s">
        <v>41</v>
      </c>
      <c r="BF23" s="11" t="s">
        <v>14</v>
      </c>
      <c r="BG23" s="44" t="s">
        <v>15</v>
      </c>
      <c r="BH23" s="44" t="s">
        <v>15</v>
      </c>
      <c r="BI23" s="72" t="s">
        <v>10</v>
      </c>
      <c r="BJ23" s="11" t="s">
        <v>231</v>
      </c>
      <c r="BK23" s="11" t="s">
        <v>10</v>
      </c>
      <c r="BL23" s="38" t="s">
        <v>232</v>
      </c>
      <c r="BM23" s="11" t="s">
        <v>10</v>
      </c>
      <c r="BN23" s="73" t="s">
        <v>47</v>
      </c>
      <c r="BO23" s="86"/>
    </row>
    <row r="24" spans="1:67" ht="120">
      <c r="A24" s="15"/>
      <c r="B24" s="40" t="s">
        <v>10</v>
      </c>
      <c r="C24" s="11">
        <v>18</v>
      </c>
      <c r="D24" s="43">
        <v>43209</v>
      </c>
      <c r="E24" s="11" t="s">
        <v>39</v>
      </c>
      <c r="F24" s="44">
        <v>18</v>
      </c>
      <c r="G24" s="72" t="s">
        <v>12</v>
      </c>
      <c r="H24" s="6"/>
      <c r="I24" s="6"/>
      <c r="J24" s="11">
        <v>3</v>
      </c>
      <c r="K24" s="6"/>
      <c r="L24" s="6"/>
      <c r="M24" s="6"/>
      <c r="N24" s="6"/>
      <c r="O24" s="11" t="s">
        <v>35</v>
      </c>
      <c r="P24" s="11" t="s">
        <v>39</v>
      </c>
      <c r="Q24" s="11">
        <v>34</v>
      </c>
      <c r="R24" s="6"/>
      <c r="S24" s="11">
        <v>2</v>
      </c>
      <c r="T24" s="6"/>
      <c r="U24" s="6"/>
      <c r="V24" s="6"/>
      <c r="W24" s="11" t="s">
        <v>14</v>
      </c>
      <c r="X24" s="73" t="s">
        <v>15</v>
      </c>
      <c r="Y24" s="13"/>
      <c r="Z24" s="13"/>
      <c r="AA24" s="13"/>
      <c r="AB24" s="41">
        <v>4</v>
      </c>
      <c r="AC24" s="41">
        <v>5</v>
      </c>
      <c r="AD24" s="13"/>
      <c r="AE24" s="13"/>
      <c r="AF24" s="13"/>
      <c r="AG24" s="13"/>
      <c r="AH24" s="11" t="s">
        <v>15</v>
      </c>
      <c r="AI24" s="7"/>
      <c r="AJ24" s="7"/>
      <c r="AK24" s="7"/>
      <c r="AL24" s="7"/>
      <c r="AM24" s="7"/>
      <c r="AN24" s="11" t="s">
        <v>15</v>
      </c>
      <c r="AO24" s="7"/>
      <c r="AP24" s="7"/>
      <c r="AQ24" s="7"/>
      <c r="AR24" s="7"/>
      <c r="AS24" s="7"/>
      <c r="AT24" s="7"/>
      <c r="AU24" s="11" t="s">
        <v>15</v>
      </c>
      <c r="AV24" s="7"/>
      <c r="AW24" s="7"/>
      <c r="AX24" s="7"/>
      <c r="AY24" s="7"/>
      <c r="AZ24" s="7"/>
      <c r="BA24" s="7"/>
      <c r="BB24" s="7"/>
      <c r="BC24" s="11" t="s">
        <v>14</v>
      </c>
      <c r="BD24" s="11" t="s">
        <v>15</v>
      </c>
      <c r="BE24" s="11" t="s">
        <v>15</v>
      </c>
      <c r="BF24" s="11" t="s">
        <v>15</v>
      </c>
      <c r="BG24" s="11" t="s">
        <v>15</v>
      </c>
      <c r="BH24" s="44" t="s">
        <v>15</v>
      </c>
      <c r="BI24" s="72" t="s">
        <v>10</v>
      </c>
      <c r="BJ24" s="11" t="s">
        <v>48</v>
      </c>
      <c r="BK24" s="11" t="s">
        <v>10</v>
      </c>
      <c r="BL24" s="38" t="s">
        <v>233</v>
      </c>
      <c r="BM24" s="11" t="s">
        <v>10</v>
      </c>
      <c r="BN24" s="73" t="s">
        <v>49</v>
      </c>
      <c r="BO24" s="86"/>
    </row>
    <row r="25" spans="1:67" ht="75">
      <c r="A25" s="15"/>
      <c r="B25" s="40" t="s">
        <v>10</v>
      </c>
      <c r="C25" s="11">
        <v>19</v>
      </c>
      <c r="D25" s="43">
        <v>43209</v>
      </c>
      <c r="E25" s="11" t="s">
        <v>39</v>
      </c>
      <c r="F25" s="44">
        <v>19</v>
      </c>
      <c r="G25" s="72" t="s">
        <v>173</v>
      </c>
      <c r="H25" s="6"/>
      <c r="I25" s="6"/>
      <c r="J25" s="6"/>
      <c r="K25" s="6"/>
      <c r="L25" s="6"/>
      <c r="M25" s="11">
        <v>6</v>
      </c>
      <c r="N25" s="6"/>
      <c r="O25" s="11" t="s">
        <v>35</v>
      </c>
      <c r="P25" s="11" t="s">
        <v>39</v>
      </c>
      <c r="Q25" s="11">
        <v>60</v>
      </c>
      <c r="R25" s="6"/>
      <c r="S25" s="6"/>
      <c r="T25" s="6"/>
      <c r="U25" s="6"/>
      <c r="V25" s="11" t="s">
        <v>163</v>
      </c>
      <c r="W25" s="11" t="s">
        <v>10</v>
      </c>
      <c r="X25" s="73" t="s">
        <v>50</v>
      </c>
      <c r="Y25" s="41" t="s">
        <v>15</v>
      </c>
      <c r="Z25" s="13"/>
      <c r="AA25" s="13"/>
      <c r="AB25" s="13"/>
      <c r="AC25" s="13"/>
      <c r="AD25" s="13"/>
      <c r="AE25" s="13"/>
      <c r="AF25" s="13"/>
      <c r="AG25" s="13"/>
      <c r="AH25" s="11" t="s">
        <v>15</v>
      </c>
      <c r="AI25" s="6"/>
      <c r="AJ25" s="6"/>
      <c r="AK25" s="6"/>
      <c r="AL25" s="6"/>
      <c r="AM25" s="6"/>
      <c r="AN25" s="11" t="s">
        <v>15</v>
      </c>
      <c r="AO25" s="6"/>
      <c r="AP25" s="6"/>
      <c r="AQ25" s="6"/>
      <c r="AR25" s="6"/>
      <c r="AS25" s="6"/>
      <c r="AT25" s="6"/>
      <c r="AU25" s="11" t="s">
        <v>15</v>
      </c>
      <c r="AV25" s="6"/>
      <c r="AW25" s="6"/>
      <c r="AX25" s="6"/>
      <c r="AY25" s="6"/>
      <c r="AZ25" s="6"/>
      <c r="BA25" s="6"/>
      <c r="BB25" s="6"/>
      <c r="BC25" s="11" t="s">
        <v>10</v>
      </c>
      <c r="BD25" s="11" t="s">
        <v>51</v>
      </c>
      <c r="BE25" s="11" t="s">
        <v>41</v>
      </c>
      <c r="BF25" s="11" t="s">
        <v>14</v>
      </c>
      <c r="BG25" s="11" t="s">
        <v>15</v>
      </c>
      <c r="BH25" s="44" t="s">
        <v>15</v>
      </c>
      <c r="BI25" s="72" t="s">
        <v>10</v>
      </c>
      <c r="BJ25" s="11" t="s">
        <v>52</v>
      </c>
      <c r="BK25" s="11" t="s">
        <v>10</v>
      </c>
      <c r="BL25" s="11" t="s">
        <v>174</v>
      </c>
      <c r="BM25" s="11" t="s">
        <v>10</v>
      </c>
      <c r="BN25" s="74" t="s">
        <v>175</v>
      </c>
      <c r="BO25" s="86"/>
    </row>
    <row r="26" spans="1:67" ht="60">
      <c r="A26" s="15"/>
      <c r="B26" s="40" t="s">
        <v>10</v>
      </c>
      <c r="C26" s="11">
        <v>20</v>
      </c>
      <c r="D26" s="43">
        <v>43209</v>
      </c>
      <c r="E26" s="11" t="s">
        <v>39</v>
      </c>
      <c r="F26" s="44">
        <v>20</v>
      </c>
      <c r="G26" s="72" t="s">
        <v>12</v>
      </c>
      <c r="H26" s="6"/>
      <c r="I26" s="6"/>
      <c r="J26" s="6"/>
      <c r="K26" s="6"/>
      <c r="L26" s="6"/>
      <c r="M26" s="11">
        <v>6</v>
      </c>
      <c r="N26" s="6"/>
      <c r="O26" s="11" t="s">
        <v>40</v>
      </c>
      <c r="P26" s="11" t="s">
        <v>39</v>
      </c>
      <c r="Q26" s="11" t="s">
        <v>53</v>
      </c>
      <c r="R26" s="11">
        <v>1</v>
      </c>
      <c r="S26" s="6"/>
      <c r="T26" s="6"/>
      <c r="U26" s="6"/>
      <c r="V26" s="6"/>
      <c r="W26" s="11" t="s">
        <v>14</v>
      </c>
      <c r="X26" s="73" t="s">
        <v>15</v>
      </c>
      <c r="Y26" s="41" t="s">
        <v>15</v>
      </c>
      <c r="Z26" s="13"/>
      <c r="AA26" s="13"/>
      <c r="AB26" s="13"/>
      <c r="AC26" s="13"/>
      <c r="AD26" s="13"/>
      <c r="AE26" s="13"/>
      <c r="AF26" s="13"/>
      <c r="AG26" s="13"/>
      <c r="AH26" s="11" t="s">
        <v>15</v>
      </c>
      <c r="AI26" s="6"/>
      <c r="AJ26" s="6"/>
      <c r="AK26" s="6"/>
      <c r="AL26" s="6"/>
      <c r="AM26" s="6"/>
      <c r="AN26" s="11" t="s">
        <v>15</v>
      </c>
      <c r="AO26" s="6"/>
      <c r="AP26" s="6"/>
      <c r="AQ26" s="6"/>
      <c r="AR26" s="6"/>
      <c r="AS26" s="6"/>
      <c r="AT26" s="6"/>
      <c r="AU26" s="11" t="s">
        <v>15</v>
      </c>
      <c r="AV26" s="6"/>
      <c r="AW26" s="6"/>
      <c r="AX26" s="6"/>
      <c r="AY26" s="6"/>
      <c r="AZ26" s="6"/>
      <c r="BA26" s="6"/>
      <c r="BB26" s="6"/>
      <c r="BC26" s="11" t="s">
        <v>14</v>
      </c>
      <c r="BD26" s="11" t="s">
        <v>36</v>
      </c>
      <c r="BE26" s="11" t="s">
        <v>15</v>
      </c>
      <c r="BF26" s="11" t="s">
        <v>15</v>
      </c>
      <c r="BG26" s="11" t="s">
        <v>15</v>
      </c>
      <c r="BH26" s="44" t="s">
        <v>15</v>
      </c>
      <c r="BI26" s="72" t="s">
        <v>10</v>
      </c>
      <c r="BJ26" s="11" t="s">
        <v>54</v>
      </c>
      <c r="BK26" s="11" t="s">
        <v>10</v>
      </c>
      <c r="BL26" s="11" t="s">
        <v>176</v>
      </c>
      <c r="BM26" s="11" t="s">
        <v>10</v>
      </c>
      <c r="BN26" s="74" t="s">
        <v>234</v>
      </c>
      <c r="BO26" s="86"/>
    </row>
    <row r="27" spans="1:67" ht="75">
      <c r="A27" s="15"/>
      <c r="B27" s="40" t="s">
        <v>10</v>
      </c>
      <c r="C27" s="11">
        <v>21</v>
      </c>
      <c r="D27" s="43">
        <v>43209</v>
      </c>
      <c r="E27" s="11" t="s">
        <v>39</v>
      </c>
      <c r="F27" s="44">
        <v>21</v>
      </c>
      <c r="G27" s="72" t="s">
        <v>25</v>
      </c>
      <c r="H27" s="6"/>
      <c r="I27" s="6"/>
      <c r="J27" s="6"/>
      <c r="K27" s="11">
        <v>4</v>
      </c>
      <c r="L27" s="6"/>
      <c r="M27" s="6"/>
      <c r="N27" s="6"/>
      <c r="O27" s="11" t="s">
        <v>26</v>
      </c>
      <c r="P27" s="11" t="s">
        <v>39</v>
      </c>
      <c r="Q27" s="11">
        <v>30</v>
      </c>
      <c r="R27" s="6"/>
      <c r="S27" s="6"/>
      <c r="T27" s="6"/>
      <c r="U27" s="6"/>
      <c r="V27" s="11" t="s">
        <v>163</v>
      </c>
      <c r="W27" s="11" t="s">
        <v>14</v>
      </c>
      <c r="X27" s="73" t="s">
        <v>15</v>
      </c>
      <c r="Y27" s="41" t="s">
        <v>15</v>
      </c>
      <c r="Z27" s="13"/>
      <c r="AA27" s="13"/>
      <c r="AB27" s="13"/>
      <c r="AC27" s="13"/>
      <c r="AD27" s="13"/>
      <c r="AE27" s="13"/>
      <c r="AF27" s="13"/>
      <c r="AG27" s="13"/>
      <c r="AH27" s="11" t="s">
        <v>15</v>
      </c>
      <c r="AI27" s="6"/>
      <c r="AJ27" s="6"/>
      <c r="AK27" s="6"/>
      <c r="AL27" s="6"/>
      <c r="AM27" s="6"/>
      <c r="AN27" s="11" t="s">
        <v>15</v>
      </c>
      <c r="AO27" s="6"/>
      <c r="AP27" s="6"/>
      <c r="AQ27" s="6"/>
      <c r="AR27" s="6"/>
      <c r="AS27" s="6"/>
      <c r="AT27" s="6"/>
      <c r="AU27" s="11" t="s">
        <v>15</v>
      </c>
      <c r="AV27" s="6"/>
      <c r="AW27" s="6"/>
      <c r="AX27" s="6"/>
      <c r="AY27" s="6"/>
      <c r="AZ27" s="6"/>
      <c r="BA27" s="6"/>
      <c r="BB27" s="6"/>
      <c r="BC27" s="11" t="s">
        <v>10</v>
      </c>
      <c r="BD27" s="11" t="s">
        <v>235</v>
      </c>
      <c r="BE27" s="11" t="s">
        <v>15</v>
      </c>
      <c r="BF27" s="11" t="s">
        <v>15</v>
      </c>
      <c r="BG27" s="11" t="s">
        <v>15</v>
      </c>
      <c r="BH27" s="44" t="s">
        <v>15</v>
      </c>
      <c r="BI27" s="72" t="s">
        <v>14</v>
      </c>
      <c r="BJ27" s="11" t="s">
        <v>55</v>
      </c>
      <c r="BK27" s="11" t="s">
        <v>10</v>
      </c>
      <c r="BL27" s="11" t="s">
        <v>177</v>
      </c>
      <c r="BM27" s="11" t="s">
        <v>10</v>
      </c>
      <c r="BN27" s="73" t="s">
        <v>115</v>
      </c>
      <c r="BO27" s="86"/>
    </row>
    <row r="28" spans="1:67" ht="60">
      <c r="A28" s="15"/>
      <c r="B28" s="40" t="s">
        <v>10</v>
      </c>
      <c r="C28" s="11">
        <v>22</v>
      </c>
      <c r="D28" s="43">
        <v>43209</v>
      </c>
      <c r="E28" s="11" t="s">
        <v>39</v>
      </c>
      <c r="F28" s="44">
        <v>22</v>
      </c>
      <c r="G28" s="72" t="s">
        <v>25</v>
      </c>
      <c r="H28" s="6"/>
      <c r="I28" s="6"/>
      <c r="J28" s="6"/>
      <c r="K28" s="11">
        <v>4</v>
      </c>
      <c r="L28" s="6"/>
      <c r="M28" s="6"/>
      <c r="N28" s="6"/>
      <c r="O28" s="11" t="s">
        <v>26</v>
      </c>
      <c r="P28" s="11" t="s">
        <v>39</v>
      </c>
      <c r="Q28" s="11">
        <v>26</v>
      </c>
      <c r="R28" s="6"/>
      <c r="S28" s="6"/>
      <c r="T28" s="6"/>
      <c r="U28" s="6"/>
      <c r="V28" s="11" t="s">
        <v>163</v>
      </c>
      <c r="W28" s="11" t="s">
        <v>14</v>
      </c>
      <c r="X28" s="73" t="s">
        <v>15</v>
      </c>
      <c r="Y28" s="41" t="s">
        <v>15</v>
      </c>
      <c r="Z28" s="13"/>
      <c r="AA28" s="13"/>
      <c r="AB28" s="13"/>
      <c r="AC28" s="13"/>
      <c r="AD28" s="13"/>
      <c r="AE28" s="13"/>
      <c r="AF28" s="13"/>
      <c r="AG28" s="13"/>
      <c r="AH28" s="11" t="s">
        <v>15</v>
      </c>
      <c r="AI28" s="6"/>
      <c r="AJ28" s="6"/>
      <c r="AK28" s="6"/>
      <c r="AL28" s="6"/>
      <c r="AM28" s="6"/>
      <c r="AN28" s="11" t="s">
        <v>15</v>
      </c>
      <c r="AO28" s="6"/>
      <c r="AP28" s="6"/>
      <c r="AQ28" s="6"/>
      <c r="AR28" s="6"/>
      <c r="AS28" s="6"/>
      <c r="AT28" s="6"/>
      <c r="AU28" s="11" t="s">
        <v>15</v>
      </c>
      <c r="AV28" s="6"/>
      <c r="AW28" s="6"/>
      <c r="AX28" s="6"/>
      <c r="AY28" s="6"/>
      <c r="AZ28" s="6"/>
      <c r="BA28" s="6"/>
      <c r="BB28" s="6"/>
      <c r="BC28" s="11" t="s">
        <v>10</v>
      </c>
      <c r="BD28" s="11" t="s">
        <v>178</v>
      </c>
      <c r="BE28" s="11" t="s">
        <v>15</v>
      </c>
      <c r="BF28" s="11" t="s">
        <v>15</v>
      </c>
      <c r="BG28" s="11" t="s">
        <v>15</v>
      </c>
      <c r="BH28" s="44" t="s">
        <v>15</v>
      </c>
      <c r="BI28" s="72" t="s">
        <v>10</v>
      </c>
      <c r="BJ28" s="11" t="s">
        <v>56</v>
      </c>
      <c r="BK28" s="11" t="s">
        <v>10</v>
      </c>
      <c r="BL28" s="11" t="s">
        <v>179</v>
      </c>
      <c r="BM28" s="11" t="s">
        <v>10</v>
      </c>
      <c r="BN28" s="73" t="s">
        <v>57</v>
      </c>
      <c r="BO28" s="86"/>
    </row>
    <row r="29" spans="1:67" ht="90">
      <c r="A29" s="15"/>
      <c r="B29" s="40" t="s">
        <v>10</v>
      </c>
      <c r="C29" s="11">
        <v>23</v>
      </c>
      <c r="D29" s="43">
        <v>43210</v>
      </c>
      <c r="E29" s="11" t="s">
        <v>58</v>
      </c>
      <c r="F29" s="44">
        <v>23</v>
      </c>
      <c r="G29" s="72" t="s">
        <v>12</v>
      </c>
      <c r="H29" s="6"/>
      <c r="I29" s="6"/>
      <c r="J29" s="6"/>
      <c r="K29" s="6"/>
      <c r="L29" s="6"/>
      <c r="M29" s="6"/>
      <c r="N29" s="11">
        <v>7</v>
      </c>
      <c r="O29" s="11" t="s">
        <v>62</v>
      </c>
      <c r="P29" s="11" t="s">
        <v>59</v>
      </c>
      <c r="Q29" s="11">
        <v>27</v>
      </c>
      <c r="R29" s="11">
        <v>1</v>
      </c>
      <c r="S29" s="6"/>
      <c r="T29" s="6"/>
      <c r="U29" s="6"/>
      <c r="V29" s="6"/>
      <c r="W29" s="11" t="s">
        <v>10</v>
      </c>
      <c r="X29" s="73" t="s">
        <v>116</v>
      </c>
      <c r="Y29" s="41" t="s">
        <v>15</v>
      </c>
      <c r="Z29" s="13"/>
      <c r="AA29" s="13"/>
      <c r="AB29" s="13"/>
      <c r="AC29" s="13"/>
      <c r="AD29" s="13"/>
      <c r="AE29" s="13"/>
      <c r="AF29" s="13"/>
      <c r="AG29" s="13"/>
      <c r="AH29" s="11" t="s">
        <v>15</v>
      </c>
      <c r="AI29" s="6"/>
      <c r="AJ29" s="6"/>
      <c r="AK29" s="6"/>
      <c r="AL29" s="6"/>
      <c r="AM29" s="6"/>
      <c r="AN29" s="11" t="s">
        <v>15</v>
      </c>
      <c r="AO29" s="6"/>
      <c r="AP29" s="6"/>
      <c r="AQ29" s="6"/>
      <c r="AR29" s="6"/>
      <c r="AS29" s="6"/>
      <c r="AT29" s="6"/>
      <c r="AU29" s="11" t="s">
        <v>15</v>
      </c>
      <c r="AV29" s="6"/>
      <c r="AW29" s="6"/>
      <c r="AX29" s="6"/>
      <c r="AY29" s="6"/>
      <c r="AZ29" s="6"/>
      <c r="BA29" s="6"/>
      <c r="BB29" s="6"/>
      <c r="BC29" s="11" t="s">
        <v>10</v>
      </c>
      <c r="BD29" s="11" t="s">
        <v>180</v>
      </c>
      <c r="BE29" s="11" t="s">
        <v>15</v>
      </c>
      <c r="BF29" s="11" t="s">
        <v>15</v>
      </c>
      <c r="BG29" s="11" t="s">
        <v>15</v>
      </c>
      <c r="BH29" s="44" t="s">
        <v>15</v>
      </c>
      <c r="BI29" s="72" t="s">
        <v>10</v>
      </c>
      <c r="BJ29" s="11" t="s">
        <v>60</v>
      </c>
      <c r="BK29" s="11" t="s">
        <v>10</v>
      </c>
      <c r="BL29" s="11" t="s">
        <v>302</v>
      </c>
      <c r="BM29" s="11" t="s">
        <v>10</v>
      </c>
      <c r="BN29" s="73" t="s">
        <v>61</v>
      </c>
      <c r="BO29" s="86"/>
    </row>
    <row r="30" spans="1:67" ht="75">
      <c r="A30" s="15"/>
      <c r="B30" s="40" t="s">
        <v>10</v>
      </c>
      <c r="C30" s="11">
        <v>24</v>
      </c>
      <c r="D30" s="43">
        <v>43210</v>
      </c>
      <c r="E30" s="11" t="s">
        <v>58</v>
      </c>
      <c r="F30" s="44">
        <v>24</v>
      </c>
      <c r="G30" s="72" t="s">
        <v>12</v>
      </c>
      <c r="H30" s="6"/>
      <c r="I30" s="6"/>
      <c r="J30" s="6"/>
      <c r="K30" s="6"/>
      <c r="L30" s="6"/>
      <c r="M30" s="6"/>
      <c r="N30" s="11">
        <v>7</v>
      </c>
      <c r="O30" s="11" t="s">
        <v>62</v>
      </c>
      <c r="P30" s="11" t="s">
        <v>59</v>
      </c>
      <c r="Q30" s="11">
        <v>11</v>
      </c>
      <c r="R30" s="6"/>
      <c r="S30" s="6"/>
      <c r="T30" s="6"/>
      <c r="U30" s="6"/>
      <c r="V30" s="11" t="s">
        <v>163</v>
      </c>
      <c r="W30" s="11" t="s">
        <v>10</v>
      </c>
      <c r="X30" s="73" t="s">
        <v>181</v>
      </c>
      <c r="Y30" s="41" t="s">
        <v>15</v>
      </c>
      <c r="Z30" s="13"/>
      <c r="AA30" s="13"/>
      <c r="AB30" s="13"/>
      <c r="AC30" s="13"/>
      <c r="AD30" s="13"/>
      <c r="AE30" s="13"/>
      <c r="AF30" s="13"/>
      <c r="AG30" s="13"/>
      <c r="AH30" s="11" t="s">
        <v>15</v>
      </c>
      <c r="AI30" s="6"/>
      <c r="AJ30" s="6"/>
      <c r="AK30" s="6"/>
      <c r="AL30" s="6"/>
      <c r="AM30" s="6"/>
      <c r="AN30" s="11" t="s">
        <v>15</v>
      </c>
      <c r="AO30" s="6"/>
      <c r="AP30" s="6"/>
      <c r="AQ30" s="6"/>
      <c r="AR30" s="6"/>
      <c r="AS30" s="6"/>
      <c r="AT30" s="6"/>
      <c r="AU30" s="11" t="s">
        <v>15</v>
      </c>
      <c r="AV30" s="6"/>
      <c r="AW30" s="6"/>
      <c r="AX30" s="6"/>
      <c r="AY30" s="6"/>
      <c r="AZ30" s="6"/>
      <c r="BA30" s="6"/>
      <c r="BB30" s="6"/>
      <c r="BC30" s="11" t="s">
        <v>10</v>
      </c>
      <c r="BD30" s="38" t="s">
        <v>63</v>
      </c>
      <c r="BE30" s="11" t="s">
        <v>15</v>
      </c>
      <c r="BF30" s="11" t="s">
        <v>15</v>
      </c>
      <c r="BG30" s="11" t="s">
        <v>15</v>
      </c>
      <c r="BH30" s="44" t="s">
        <v>15</v>
      </c>
      <c r="BI30" s="72" t="s">
        <v>10</v>
      </c>
      <c r="BJ30" s="11" t="s">
        <v>64</v>
      </c>
      <c r="BK30" s="11" t="s">
        <v>10</v>
      </c>
      <c r="BL30" s="11" t="s">
        <v>182</v>
      </c>
      <c r="BM30" s="11" t="s">
        <v>10</v>
      </c>
      <c r="BN30" s="74" t="s">
        <v>65</v>
      </c>
      <c r="BO30" s="87"/>
    </row>
    <row r="31" spans="1:67" ht="75">
      <c r="A31" s="15"/>
      <c r="B31" s="40" t="s">
        <v>10</v>
      </c>
      <c r="C31" s="11">
        <v>25</v>
      </c>
      <c r="D31" s="43">
        <v>43210</v>
      </c>
      <c r="E31" s="11" t="s">
        <v>58</v>
      </c>
      <c r="F31" s="44">
        <v>25</v>
      </c>
      <c r="G31" s="72" t="s">
        <v>25</v>
      </c>
      <c r="H31" s="6"/>
      <c r="I31" s="6"/>
      <c r="J31" s="6"/>
      <c r="K31" s="6"/>
      <c r="L31" s="11">
        <v>5</v>
      </c>
      <c r="M31" s="6"/>
      <c r="N31" s="6"/>
      <c r="O31" s="11" t="s">
        <v>13</v>
      </c>
      <c r="P31" s="11" t="s">
        <v>59</v>
      </c>
      <c r="Q31" s="11">
        <v>15</v>
      </c>
      <c r="R31" s="6"/>
      <c r="S31" s="11">
        <v>2</v>
      </c>
      <c r="T31" s="6"/>
      <c r="U31" s="6"/>
      <c r="V31" s="6"/>
      <c r="W31" s="11" t="s">
        <v>10</v>
      </c>
      <c r="X31" s="73" t="s">
        <v>236</v>
      </c>
      <c r="Y31" s="41" t="s">
        <v>15</v>
      </c>
      <c r="Z31" s="13"/>
      <c r="AA31" s="13"/>
      <c r="AB31" s="13"/>
      <c r="AC31" s="13"/>
      <c r="AD31" s="13"/>
      <c r="AE31" s="13"/>
      <c r="AF31" s="13"/>
      <c r="AG31" s="13"/>
      <c r="AH31" s="11" t="s">
        <v>15</v>
      </c>
      <c r="AI31" s="6"/>
      <c r="AJ31" s="6"/>
      <c r="AK31" s="6"/>
      <c r="AL31" s="6"/>
      <c r="AM31" s="6"/>
      <c r="AN31" s="11" t="s">
        <v>15</v>
      </c>
      <c r="AO31" s="6"/>
      <c r="AP31" s="6"/>
      <c r="AQ31" s="6"/>
      <c r="AR31" s="6"/>
      <c r="AS31" s="6"/>
      <c r="AT31" s="6"/>
      <c r="AU31" s="11" t="s">
        <v>15</v>
      </c>
      <c r="AV31" s="6"/>
      <c r="AW31" s="6"/>
      <c r="AX31" s="6"/>
      <c r="AY31" s="6"/>
      <c r="AZ31" s="6"/>
      <c r="BA31" s="6"/>
      <c r="BB31" s="6"/>
      <c r="BC31" s="11" t="s">
        <v>14</v>
      </c>
      <c r="BD31" s="11" t="s">
        <v>15</v>
      </c>
      <c r="BE31" s="11" t="s">
        <v>15</v>
      </c>
      <c r="BF31" s="11" t="s">
        <v>15</v>
      </c>
      <c r="BG31" s="11" t="s">
        <v>15</v>
      </c>
      <c r="BH31" s="44" t="s">
        <v>15</v>
      </c>
      <c r="BI31" s="72" t="s">
        <v>10</v>
      </c>
      <c r="BJ31" s="11" t="s">
        <v>66</v>
      </c>
      <c r="BK31" s="11" t="s">
        <v>10</v>
      </c>
      <c r="BL31" s="11" t="s">
        <v>67</v>
      </c>
      <c r="BM31" s="11" t="s">
        <v>10</v>
      </c>
      <c r="BN31" s="74" t="s">
        <v>268</v>
      </c>
      <c r="BO31" s="86"/>
    </row>
    <row r="32" spans="1:67" ht="60">
      <c r="A32" s="15"/>
      <c r="B32" s="40" t="s">
        <v>10</v>
      </c>
      <c r="C32" s="11">
        <v>26</v>
      </c>
      <c r="D32" s="43">
        <v>43210</v>
      </c>
      <c r="E32" s="11" t="s">
        <v>58</v>
      </c>
      <c r="F32" s="44">
        <v>26</v>
      </c>
      <c r="G32" s="72" t="s">
        <v>25</v>
      </c>
      <c r="H32" s="6"/>
      <c r="I32" s="6"/>
      <c r="J32" s="6"/>
      <c r="K32" s="6"/>
      <c r="L32" s="11">
        <v>5</v>
      </c>
      <c r="M32" s="6"/>
      <c r="N32" s="6"/>
      <c r="O32" s="11" t="s">
        <v>26</v>
      </c>
      <c r="P32" s="11" t="s">
        <v>59</v>
      </c>
      <c r="Q32" s="11">
        <v>8</v>
      </c>
      <c r="R32" s="6"/>
      <c r="S32" s="6"/>
      <c r="T32" s="6"/>
      <c r="U32" s="6"/>
      <c r="V32" s="11" t="s">
        <v>163</v>
      </c>
      <c r="W32" s="11" t="s">
        <v>14</v>
      </c>
      <c r="X32" s="73" t="s">
        <v>15</v>
      </c>
      <c r="Y32" s="41" t="s">
        <v>15</v>
      </c>
      <c r="Z32" s="13"/>
      <c r="AA32" s="13"/>
      <c r="AB32" s="13"/>
      <c r="AC32" s="13"/>
      <c r="AD32" s="13"/>
      <c r="AE32" s="13"/>
      <c r="AF32" s="13"/>
      <c r="AG32" s="13"/>
      <c r="AH32" s="11" t="s">
        <v>15</v>
      </c>
      <c r="AI32" s="6"/>
      <c r="AJ32" s="6"/>
      <c r="AK32" s="6"/>
      <c r="AL32" s="6"/>
      <c r="AM32" s="6"/>
      <c r="AN32" s="11" t="s">
        <v>15</v>
      </c>
      <c r="AO32" s="6"/>
      <c r="AP32" s="6"/>
      <c r="AQ32" s="6"/>
      <c r="AR32" s="6"/>
      <c r="AS32" s="6"/>
      <c r="AT32" s="6"/>
      <c r="AU32" s="11" t="s">
        <v>15</v>
      </c>
      <c r="AV32" s="6"/>
      <c r="AW32" s="6"/>
      <c r="AX32" s="6"/>
      <c r="AY32" s="6"/>
      <c r="AZ32" s="6"/>
      <c r="BA32" s="6"/>
      <c r="BB32" s="6"/>
      <c r="BC32" s="11" t="s">
        <v>14</v>
      </c>
      <c r="BD32" s="11" t="s">
        <v>15</v>
      </c>
      <c r="BE32" s="11" t="s">
        <v>15</v>
      </c>
      <c r="BF32" s="11" t="s">
        <v>14</v>
      </c>
      <c r="BG32" s="11" t="s">
        <v>15</v>
      </c>
      <c r="BH32" s="44" t="s">
        <v>15</v>
      </c>
      <c r="BI32" s="72" t="s">
        <v>10</v>
      </c>
      <c r="BJ32" s="11" t="s">
        <v>68</v>
      </c>
      <c r="BK32" s="11" t="s">
        <v>10</v>
      </c>
      <c r="BL32" s="11" t="s">
        <v>69</v>
      </c>
      <c r="BM32" s="11" t="s">
        <v>10</v>
      </c>
      <c r="BN32" s="73" t="s">
        <v>70</v>
      </c>
      <c r="BO32" s="86"/>
    </row>
    <row r="33" spans="1:67" ht="45">
      <c r="A33" s="15"/>
      <c r="B33" s="40" t="s">
        <v>10</v>
      </c>
      <c r="C33" s="11">
        <v>27</v>
      </c>
      <c r="D33" s="43">
        <v>43210</v>
      </c>
      <c r="E33" s="11" t="s">
        <v>58</v>
      </c>
      <c r="F33" s="44">
        <v>27</v>
      </c>
      <c r="G33" s="72" t="s">
        <v>25</v>
      </c>
      <c r="H33" s="6"/>
      <c r="I33" s="6"/>
      <c r="J33" s="11">
        <v>3</v>
      </c>
      <c r="K33" s="6"/>
      <c r="L33" s="6"/>
      <c r="M33" s="6"/>
      <c r="N33" s="6"/>
      <c r="O33" s="11" t="s">
        <v>13</v>
      </c>
      <c r="P33" s="11" t="s">
        <v>59</v>
      </c>
      <c r="Q33" s="11">
        <v>7</v>
      </c>
      <c r="R33" s="6"/>
      <c r="S33" s="6"/>
      <c r="T33" s="6"/>
      <c r="U33" s="11">
        <v>4</v>
      </c>
      <c r="V33" s="6"/>
      <c r="W33" s="11" t="s">
        <v>14</v>
      </c>
      <c r="X33" s="73" t="s">
        <v>15</v>
      </c>
      <c r="Y33" s="41" t="s">
        <v>15</v>
      </c>
      <c r="Z33" s="13"/>
      <c r="AA33" s="13"/>
      <c r="AB33" s="13"/>
      <c r="AC33" s="13"/>
      <c r="AD33" s="13"/>
      <c r="AE33" s="13"/>
      <c r="AF33" s="13"/>
      <c r="AG33" s="13"/>
      <c r="AH33" s="11" t="s">
        <v>15</v>
      </c>
      <c r="AI33" s="6"/>
      <c r="AJ33" s="6"/>
      <c r="AK33" s="6"/>
      <c r="AL33" s="6"/>
      <c r="AM33" s="6"/>
      <c r="AN33" s="11" t="s">
        <v>15</v>
      </c>
      <c r="AO33" s="6"/>
      <c r="AP33" s="6"/>
      <c r="AQ33" s="6"/>
      <c r="AR33" s="6"/>
      <c r="AS33" s="6"/>
      <c r="AT33" s="6"/>
      <c r="AU33" s="11" t="s">
        <v>15</v>
      </c>
      <c r="AV33" s="6"/>
      <c r="AW33" s="6"/>
      <c r="AX33" s="6"/>
      <c r="AY33" s="6"/>
      <c r="AZ33" s="6"/>
      <c r="BA33" s="6"/>
      <c r="BB33" s="6"/>
      <c r="BC33" s="11" t="s">
        <v>14</v>
      </c>
      <c r="BD33" s="11" t="s">
        <v>15</v>
      </c>
      <c r="BE33" s="11" t="s">
        <v>15</v>
      </c>
      <c r="BF33" s="11" t="s">
        <v>15</v>
      </c>
      <c r="BG33" s="11" t="s">
        <v>15</v>
      </c>
      <c r="BH33" s="44" t="s">
        <v>15</v>
      </c>
      <c r="BI33" s="72" t="s">
        <v>10</v>
      </c>
      <c r="BJ33" s="11" t="s">
        <v>237</v>
      </c>
      <c r="BK33" s="11" t="s">
        <v>10</v>
      </c>
      <c r="BL33" s="38" t="s">
        <v>71</v>
      </c>
      <c r="BM33" s="11" t="s">
        <v>10</v>
      </c>
      <c r="BN33" s="73" t="s">
        <v>117</v>
      </c>
      <c r="BO33" s="86"/>
    </row>
    <row r="34" spans="1:67" ht="45">
      <c r="A34" s="15"/>
      <c r="B34" s="40" t="s">
        <v>10</v>
      </c>
      <c r="C34" s="11">
        <v>28</v>
      </c>
      <c r="D34" s="43">
        <v>43210</v>
      </c>
      <c r="E34" s="11" t="s">
        <v>58</v>
      </c>
      <c r="F34" s="44">
        <v>28</v>
      </c>
      <c r="G34" s="72" t="s">
        <v>12</v>
      </c>
      <c r="H34" s="6"/>
      <c r="I34" s="6"/>
      <c r="J34" s="11">
        <v>3</v>
      </c>
      <c r="K34" s="6"/>
      <c r="L34" s="6"/>
      <c r="M34" s="6"/>
      <c r="N34" s="6"/>
      <c r="O34" s="11" t="s">
        <v>72</v>
      </c>
      <c r="P34" s="11" t="s">
        <v>59</v>
      </c>
      <c r="Q34" s="11">
        <v>5</v>
      </c>
      <c r="R34" s="6"/>
      <c r="S34" s="11">
        <v>2</v>
      </c>
      <c r="T34" s="6"/>
      <c r="U34" s="6"/>
      <c r="V34" s="6"/>
      <c r="W34" s="11" t="s">
        <v>10</v>
      </c>
      <c r="X34" s="73" t="s">
        <v>73</v>
      </c>
      <c r="Y34" s="41">
        <v>1</v>
      </c>
      <c r="Z34" s="41">
        <v>2</v>
      </c>
      <c r="AA34" s="13"/>
      <c r="AB34" s="41">
        <v>4</v>
      </c>
      <c r="AC34" s="41">
        <v>5</v>
      </c>
      <c r="AD34" s="41">
        <v>6</v>
      </c>
      <c r="AE34" s="13"/>
      <c r="AF34" s="13"/>
      <c r="AG34" s="13"/>
      <c r="AH34" s="11">
        <v>1</v>
      </c>
      <c r="AI34" s="6"/>
      <c r="AJ34" s="11">
        <v>3</v>
      </c>
      <c r="AK34" s="6"/>
      <c r="AL34" s="11">
        <v>5</v>
      </c>
      <c r="AM34" s="6"/>
      <c r="AN34" s="6"/>
      <c r="AO34" s="11">
        <v>8</v>
      </c>
      <c r="AP34" s="11">
        <v>9</v>
      </c>
      <c r="AQ34" s="6"/>
      <c r="AR34" s="6"/>
      <c r="AS34" s="11">
        <v>12</v>
      </c>
      <c r="AT34" s="11">
        <v>13</v>
      </c>
      <c r="AU34" s="11">
        <v>14</v>
      </c>
      <c r="AV34" s="11">
        <v>15</v>
      </c>
      <c r="AW34" s="6"/>
      <c r="AX34" s="6"/>
      <c r="AY34" s="6"/>
      <c r="AZ34" s="11">
        <v>19</v>
      </c>
      <c r="BA34" s="6"/>
      <c r="BB34" s="6"/>
      <c r="BC34" s="11" t="s">
        <v>10</v>
      </c>
      <c r="BD34" s="11" t="s">
        <v>183</v>
      </c>
      <c r="BE34" s="11" t="s">
        <v>74</v>
      </c>
      <c r="BF34" s="11" t="s">
        <v>10</v>
      </c>
      <c r="BG34" s="44" t="s">
        <v>75</v>
      </c>
      <c r="BH34" s="44" t="s">
        <v>184</v>
      </c>
      <c r="BI34" s="72" t="s">
        <v>10</v>
      </c>
      <c r="BJ34" s="11" t="s">
        <v>76</v>
      </c>
      <c r="BK34" s="11" t="s">
        <v>10</v>
      </c>
      <c r="BL34" s="11" t="s">
        <v>185</v>
      </c>
      <c r="BM34" s="11" t="s">
        <v>10</v>
      </c>
      <c r="BN34" s="73" t="s">
        <v>77</v>
      </c>
      <c r="BO34" s="86"/>
    </row>
    <row r="35" spans="1:67" ht="90">
      <c r="A35" s="15"/>
      <c r="B35" s="40" t="s">
        <v>10</v>
      </c>
      <c r="C35" s="11">
        <v>29</v>
      </c>
      <c r="D35" s="43">
        <v>43210</v>
      </c>
      <c r="E35" s="11" t="s">
        <v>186</v>
      </c>
      <c r="F35" s="44">
        <v>29</v>
      </c>
      <c r="G35" s="72" t="s">
        <v>25</v>
      </c>
      <c r="H35" s="6"/>
      <c r="I35" s="6"/>
      <c r="J35" s="6"/>
      <c r="K35" s="11">
        <v>4</v>
      </c>
      <c r="L35" s="6"/>
      <c r="M35" s="6"/>
      <c r="N35" s="6"/>
      <c r="O35" s="11" t="s">
        <v>187</v>
      </c>
      <c r="P35" s="11" t="s">
        <v>186</v>
      </c>
      <c r="Q35" s="11">
        <v>23</v>
      </c>
      <c r="R35" s="6"/>
      <c r="S35" s="6"/>
      <c r="T35" s="11">
        <v>3</v>
      </c>
      <c r="U35" s="6"/>
      <c r="V35" s="6"/>
      <c r="W35" s="11" t="s">
        <v>14</v>
      </c>
      <c r="X35" s="73" t="s">
        <v>15</v>
      </c>
      <c r="Y35" s="41" t="s">
        <v>15</v>
      </c>
      <c r="Z35" s="13"/>
      <c r="AA35" s="13"/>
      <c r="AB35" s="13"/>
      <c r="AC35" s="13"/>
      <c r="AD35" s="13"/>
      <c r="AE35" s="13"/>
      <c r="AF35" s="13"/>
      <c r="AG35" s="13"/>
      <c r="AH35" s="11" t="s">
        <v>15</v>
      </c>
      <c r="AI35" s="6"/>
      <c r="AJ35" s="6"/>
      <c r="AK35" s="6"/>
      <c r="AL35" s="6"/>
      <c r="AM35" s="6"/>
      <c r="AN35" s="11" t="s">
        <v>15</v>
      </c>
      <c r="AO35" s="6"/>
      <c r="AP35" s="6"/>
      <c r="AQ35" s="6"/>
      <c r="AR35" s="6"/>
      <c r="AS35" s="6"/>
      <c r="AT35" s="6"/>
      <c r="AU35" s="11" t="s">
        <v>15</v>
      </c>
      <c r="AV35" s="6"/>
      <c r="AW35" s="6"/>
      <c r="AX35" s="6"/>
      <c r="AY35" s="6"/>
      <c r="AZ35" s="6"/>
      <c r="BA35" s="6"/>
      <c r="BB35" s="6"/>
      <c r="BC35" s="11" t="s">
        <v>10</v>
      </c>
      <c r="BD35" s="11" t="s">
        <v>118</v>
      </c>
      <c r="BE35" s="11" t="s">
        <v>15</v>
      </c>
      <c r="BF35" s="11" t="s">
        <v>15</v>
      </c>
      <c r="BG35" s="11" t="s">
        <v>15</v>
      </c>
      <c r="BH35" s="44" t="s">
        <v>15</v>
      </c>
      <c r="BI35" s="72" t="s">
        <v>10</v>
      </c>
      <c r="BJ35" s="11" t="s">
        <v>78</v>
      </c>
      <c r="BK35" s="11" t="s">
        <v>10</v>
      </c>
      <c r="BL35" s="11" t="s">
        <v>79</v>
      </c>
      <c r="BM35" s="11" t="s">
        <v>10</v>
      </c>
      <c r="BN35" s="73" t="s">
        <v>238</v>
      </c>
      <c r="BO35" s="87"/>
    </row>
    <row r="36" spans="1:67" ht="165">
      <c r="A36" s="15"/>
      <c r="B36" s="40" t="s">
        <v>10</v>
      </c>
      <c r="C36" s="11">
        <v>30</v>
      </c>
      <c r="D36" s="43">
        <v>43210</v>
      </c>
      <c r="E36" s="11" t="s">
        <v>186</v>
      </c>
      <c r="F36" s="44">
        <v>30</v>
      </c>
      <c r="G36" s="72" t="s">
        <v>25</v>
      </c>
      <c r="H36" s="6"/>
      <c r="I36" s="6"/>
      <c r="J36" s="6"/>
      <c r="K36" s="11">
        <v>4</v>
      </c>
      <c r="L36" s="6"/>
      <c r="M36" s="6"/>
      <c r="N36" s="6"/>
      <c r="O36" s="11" t="s">
        <v>80</v>
      </c>
      <c r="P36" s="11" t="s">
        <v>186</v>
      </c>
      <c r="Q36" s="11">
        <v>33</v>
      </c>
      <c r="R36" s="6"/>
      <c r="S36" s="6"/>
      <c r="T36" s="6"/>
      <c r="U36" s="6"/>
      <c r="V36" s="11" t="s">
        <v>163</v>
      </c>
      <c r="W36" s="11" t="s">
        <v>14</v>
      </c>
      <c r="X36" s="73" t="s">
        <v>15</v>
      </c>
      <c r="Y36" s="41" t="s">
        <v>15</v>
      </c>
      <c r="Z36" s="13"/>
      <c r="AA36" s="13"/>
      <c r="AB36" s="13"/>
      <c r="AC36" s="13"/>
      <c r="AD36" s="13"/>
      <c r="AE36" s="13"/>
      <c r="AF36" s="13"/>
      <c r="AG36" s="13"/>
      <c r="AH36" s="11" t="s">
        <v>15</v>
      </c>
      <c r="AI36" s="6"/>
      <c r="AJ36" s="6"/>
      <c r="AK36" s="6"/>
      <c r="AL36" s="6"/>
      <c r="AM36" s="6"/>
      <c r="AN36" s="11" t="s">
        <v>15</v>
      </c>
      <c r="AO36" s="6"/>
      <c r="AP36" s="6"/>
      <c r="AQ36" s="6"/>
      <c r="AR36" s="6"/>
      <c r="AS36" s="6"/>
      <c r="AT36" s="6"/>
      <c r="AU36" s="11" t="s">
        <v>15</v>
      </c>
      <c r="AV36" s="6"/>
      <c r="AW36" s="6"/>
      <c r="AX36" s="6"/>
      <c r="AY36" s="6"/>
      <c r="AZ36" s="6"/>
      <c r="BA36" s="6"/>
      <c r="BB36" s="6"/>
      <c r="BC36" s="11" t="s">
        <v>10</v>
      </c>
      <c r="BD36" s="38" t="s">
        <v>303</v>
      </c>
      <c r="BE36" s="11" t="s">
        <v>15</v>
      </c>
      <c r="BF36" s="11" t="s">
        <v>14</v>
      </c>
      <c r="BG36" s="11" t="s">
        <v>15</v>
      </c>
      <c r="BH36" s="44" t="s">
        <v>15</v>
      </c>
      <c r="BI36" s="72" t="s">
        <v>10</v>
      </c>
      <c r="BJ36" s="11" t="s">
        <v>119</v>
      </c>
      <c r="BK36" s="11" t="s">
        <v>10</v>
      </c>
      <c r="BL36" s="38" t="s">
        <v>188</v>
      </c>
      <c r="BM36" s="11" t="s">
        <v>10</v>
      </c>
      <c r="BN36" s="74" t="s">
        <v>239</v>
      </c>
      <c r="BO36" s="86"/>
    </row>
    <row r="37" spans="1:67" ht="105">
      <c r="A37" s="15"/>
      <c r="B37" s="40" t="s">
        <v>10</v>
      </c>
      <c r="C37" s="11">
        <v>31</v>
      </c>
      <c r="D37" s="43">
        <v>43210</v>
      </c>
      <c r="E37" s="11" t="s">
        <v>186</v>
      </c>
      <c r="F37" s="44">
        <v>31</v>
      </c>
      <c r="G37" s="72" t="s">
        <v>25</v>
      </c>
      <c r="H37" s="6"/>
      <c r="I37" s="6"/>
      <c r="J37" s="6"/>
      <c r="K37" s="6"/>
      <c r="L37" s="6"/>
      <c r="M37" s="11">
        <v>6</v>
      </c>
      <c r="N37" s="6"/>
      <c r="O37" s="11" t="s">
        <v>26</v>
      </c>
      <c r="P37" s="11" t="s">
        <v>186</v>
      </c>
      <c r="Q37" s="11">
        <v>65</v>
      </c>
      <c r="R37" s="6"/>
      <c r="S37" s="6"/>
      <c r="T37" s="6"/>
      <c r="U37" s="6"/>
      <c r="V37" s="11" t="s">
        <v>163</v>
      </c>
      <c r="W37" s="11" t="s">
        <v>14</v>
      </c>
      <c r="X37" s="74" t="s">
        <v>81</v>
      </c>
      <c r="Y37" s="41" t="s">
        <v>15</v>
      </c>
      <c r="Z37" s="13"/>
      <c r="AA37" s="13"/>
      <c r="AB37" s="13"/>
      <c r="AC37" s="13"/>
      <c r="AD37" s="13"/>
      <c r="AE37" s="13"/>
      <c r="AF37" s="13"/>
      <c r="AG37" s="13"/>
      <c r="AH37" s="11" t="s">
        <v>15</v>
      </c>
      <c r="AI37" s="6"/>
      <c r="AJ37" s="6"/>
      <c r="AK37" s="6"/>
      <c r="AL37" s="6"/>
      <c r="AM37" s="6"/>
      <c r="AN37" s="11" t="s">
        <v>15</v>
      </c>
      <c r="AO37" s="6"/>
      <c r="AP37" s="6"/>
      <c r="AQ37" s="6"/>
      <c r="AR37" s="6"/>
      <c r="AS37" s="6"/>
      <c r="AT37" s="6"/>
      <c r="AU37" s="11" t="s">
        <v>15</v>
      </c>
      <c r="AV37" s="6"/>
      <c r="AW37" s="6"/>
      <c r="AX37" s="6"/>
      <c r="AY37" s="6"/>
      <c r="AZ37" s="6"/>
      <c r="BA37" s="6"/>
      <c r="BB37" s="6"/>
      <c r="BC37" s="11" t="s">
        <v>10</v>
      </c>
      <c r="BD37" s="11" t="s">
        <v>189</v>
      </c>
      <c r="BE37" s="11" t="s">
        <v>15</v>
      </c>
      <c r="BF37" s="11" t="s">
        <v>15</v>
      </c>
      <c r="BG37" s="11" t="s">
        <v>15</v>
      </c>
      <c r="BH37" s="44" t="s">
        <v>15</v>
      </c>
      <c r="BI37" s="72" t="s">
        <v>14</v>
      </c>
      <c r="BJ37" s="11" t="s">
        <v>15</v>
      </c>
      <c r="BK37" s="11" t="s">
        <v>10</v>
      </c>
      <c r="BL37" s="38" t="s">
        <v>120</v>
      </c>
      <c r="BM37" s="11" t="s">
        <v>10</v>
      </c>
      <c r="BN37" s="74" t="s">
        <v>240</v>
      </c>
      <c r="BO37" s="86"/>
    </row>
    <row r="38" spans="1:67" ht="30">
      <c r="A38" s="15"/>
      <c r="B38" s="40" t="s">
        <v>10</v>
      </c>
      <c r="C38" s="11">
        <v>32</v>
      </c>
      <c r="D38" s="43">
        <v>43210</v>
      </c>
      <c r="E38" s="11" t="s">
        <v>186</v>
      </c>
      <c r="F38" s="44">
        <v>32</v>
      </c>
      <c r="G38" s="72" t="s">
        <v>12</v>
      </c>
      <c r="H38" s="6"/>
      <c r="I38" s="6"/>
      <c r="J38" s="6"/>
      <c r="K38" s="6"/>
      <c r="L38" s="11">
        <v>5</v>
      </c>
      <c r="M38" s="6"/>
      <c r="N38" s="6"/>
      <c r="O38" s="11" t="s">
        <v>32</v>
      </c>
      <c r="P38" s="11" t="s">
        <v>186</v>
      </c>
      <c r="Q38" s="11">
        <v>52</v>
      </c>
      <c r="R38" s="6"/>
      <c r="S38" s="6"/>
      <c r="T38" s="6"/>
      <c r="U38" s="6"/>
      <c r="V38" s="11" t="s">
        <v>163</v>
      </c>
      <c r="W38" s="11" t="s">
        <v>14</v>
      </c>
      <c r="X38" s="73" t="s">
        <v>15</v>
      </c>
      <c r="Y38" s="41" t="s">
        <v>15</v>
      </c>
      <c r="Z38" s="13"/>
      <c r="AA38" s="13"/>
      <c r="AB38" s="13"/>
      <c r="AC38" s="13"/>
      <c r="AD38" s="13"/>
      <c r="AE38" s="13"/>
      <c r="AF38" s="13"/>
      <c r="AG38" s="13"/>
      <c r="AH38" s="11" t="s">
        <v>15</v>
      </c>
      <c r="AI38" s="6"/>
      <c r="AJ38" s="6"/>
      <c r="AK38" s="6"/>
      <c r="AL38" s="6"/>
      <c r="AM38" s="6"/>
      <c r="AN38" s="11" t="s">
        <v>15</v>
      </c>
      <c r="AO38" s="6"/>
      <c r="AP38" s="6"/>
      <c r="AQ38" s="6"/>
      <c r="AR38" s="6"/>
      <c r="AS38" s="6"/>
      <c r="AT38" s="6"/>
      <c r="AU38" s="11" t="s">
        <v>15</v>
      </c>
      <c r="AV38" s="6"/>
      <c r="AW38" s="6"/>
      <c r="AX38" s="6"/>
      <c r="AY38" s="6"/>
      <c r="AZ38" s="6"/>
      <c r="BA38" s="6"/>
      <c r="BB38" s="6"/>
      <c r="BC38" s="11" t="s">
        <v>14</v>
      </c>
      <c r="BD38" s="11" t="s">
        <v>190</v>
      </c>
      <c r="BE38" s="11" t="s">
        <v>15</v>
      </c>
      <c r="BF38" s="11" t="s">
        <v>15</v>
      </c>
      <c r="BG38" s="11" t="s">
        <v>15</v>
      </c>
      <c r="BH38" s="44" t="s">
        <v>15</v>
      </c>
      <c r="BI38" s="72" t="s">
        <v>10</v>
      </c>
      <c r="BJ38" s="11" t="s">
        <v>269</v>
      </c>
      <c r="BK38" s="11" t="s">
        <v>10</v>
      </c>
      <c r="BL38" s="11" t="s">
        <v>191</v>
      </c>
      <c r="BM38" s="11" t="s">
        <v>10</v>
      </c>
      <c r="BN38" s="73" t="s">
        <v>82</v>
      </c>
      <c r="BO38" s="86"/>
    </row>
    <row r="39" spans="1:67" ht="45">
      <c r="A39" s="15"/>
      <c r="B39" s="40" t="s">
        <v>10</v>
      </c>
      <c r="C39" s="11">
        <v>33</v>
      </c>
      <c r="D39" s="43">
        <v>43210</v>
      </c>
      <c r="E39" s="11" t="s">
        <v>186</v>
      </c>
      <c r="F39" s="44">
        <v>33</v>
      </c>
      <c r="G39" s="72" t="s">
        <v>25</v>
      </c>
      <c r="H39" s="6"/>
      <c r="I39" s="6"/>
      <c r="J39" s="11">
        <v>3</v>
      </c>
      <c r="K39" s="6"/>
      <c r="L39" s="6"/>
      <c r="M39" s="6"/>
      <c r="N39" s="6"/>
      <c r="O39" s="11" t="s">
        <v>26</v>
      </c>
      <c r="P39" s="11" t="s">
        <v>186</v>
      </c>
      <c r="Q39" s="11">
        <v>38</v>
      </c>
      <c r="R39" s="6"/>
      <c r="S39" s="6"/>
      <c r="T39" s="6"/>
      <c r="U39" s="6"/>
      <c r="V39" s="11" t="s">
        <v>163</v>
      </c>
      <c r="W39" s="11" t="s">
        <v>14</v>
      </c>
      <c r="X39" s="73" t="s">
        <v>15</v>
      </c>
      <c r="Y39" s="13"/>
      <c r="Z39" s="13"/>
      <c r="AA39" s="13"/>
      <c r="AB39" s="13"/>
      <c r="AC39" s="41">
        <v>5</v>
      </c>
      <c r="AD39" s="41">
        <v>6</v>
      </c>
      <c r="AE39" s="13"/>
      <c r="AF39" s="13"/>
      <c r="AG39" s="13"/>
      <c r="AH39" s="6"/>
      <c r="AI39" s="11">
        <v>2</v>
      </c>
      <c r="AJ39" s="6"/>
      <c r="AK39" s="11">
        <v>4</v>
      </c>
      <c r="AL39" s="11">
        <v>5</v>
      </c>
      <c r="AM39" s="11">
        <v>6</v>
      </c>
      <c r="AN39" s="11">
        <v>7</v>
      </c>
      <c r="AO39" s="11">
        <v>8</v>
      </c>
      <c r="AP39" s="11">
        <v>9</v>
      </c>
      <c r="AQ39" s="6"/>
      <c r="AR39" s="6"/>
      <c r="AS39" s="11">
        <v>12</v>
      </c>
      <c r="AT39" s="11">
        <v>13</v>
      </c>
      <c r="AU39" s="11">
        <v>14</v>
      </c>
      <c r="AV39" s="11">
        <v>15</v>
      </c>
      <c r="AW39" s="11">
        <v>16</v>
      </c>
      <c r="AX39" s="6"/>
      <c r="AY39" s="6"/>
      <c r="AZ39" s="6"/>
      <c r="BA39" s="6"/>
      <c r="BB39" s="6"/>
      <c r="BC39" s="11" t="s">
        <v>14</v>
      </c>
      <c r="BD39" s="11" t="s">
        <v>15</v>
      </c>
      <c r="BE39" s="11" t="s">
        <v>41</v>
      </c>
      <c r="BF39" s="11" t="s">
        <v>14</v>
      </c>
      <c r="BG39" s="11" t="s">
        <v>15</v>
      </c>
      <c r="BH39" s="44" t="s">
        <v>15</v>
      </c>
      <c r="BI39" s="72" t="s">
        <v>10</v>
      </c>
      <c r="BJ39" s="11" t="s">
        <v>83</v>
      </c>
      <c r="BK39" s="11" t="s">
        <v>14</v>
      </c>
      <c r="BL39" s="11" t="s">
        <v>192</v>
      </c>
      <c r="BM39" s="11" t="s">
        <v>10</v>
      </c>
      <c r="BN39" s="73" t="s">
        <v>84</v>
      </c>
      <c r="BO39" s="86"/>
    </row>
    <row r="40" spans="1:67" ht="45">
      <c r="A40" s="15"/>
      <c r="B40" s="40" t="s">
        <v>10</v>
      </c>
      <c r="C40" s="11">
        <v>34</v>
      </c>
      <c r="D40" s="43">
        <v>43210</v>
      </c>
      <c r="E40" s="11" t="s">
        <v>186</v>
      </c>
      <c r="F40" s="44">
        <v>34</v>
      </c>
      <c r="G40" s="72" t="s">
        <v>12</v>
      </c>
      <c r="H40" s="11">
        <v>1</v>
      </c>
      <c r="I40" s="6"/>
      <c r="J40" s="6"/>
      <c r="K40" s="6"/>
      <c r="L40" s="6"/>
      <c r="M40" s="6"/>
      <c r="N40" s="6"/>
      <c r="O40" s="11" t="s">
        <v>85</v>
      </c>
      <c r="P40" s="11" t="s">
        <v>186</v>
      </c>
      <c r="Q40" s="11">
        <v>38</v>
      </c>
      <c r="R40" s="11">
        <v>1</v>
      </c>
      <c r="S40" s="6"/>
      <c r="T40" s="6"/>
      <c r="U40" s="6"/>
      <c r="V40" s="6"/>
      <c r="W40" s="11" t="s">
        <v>14</v>
      </c>
      <c r="X40" s="73" t="s">
        <v>15</v>
      </c>
      <c r="Y40" s="41" t="s">
        <v>15</v>
      </c>
      <c r="Z40" s="13"/>
      <c r="AA40" s="13"/>
      <c r="AB40" s="13"/>
      <c r="AC40" s="13"/>
      <c r="AD40" s="13"/>
      <c r="AE40" s="13"/>
      <c r="AF40" s="13"/>
      <c r="AG40" s="13"/>
      <c r="AH40" s="11" t="s">
        <v>15</v>
      </c>
      <c r="AI40" s="6"/>
      <c r="AJ40" s="6"/>
      <c r="AK40" s="6"/>
      <c r="AL40" s="6"/>
      <c r="AM40" s="6"/>
      <c r="AN40" s="11" t="s">
        <v>15</v>
      </c>
      <c r="AO40" s="6"/>
      <c r="AP40" s="6"/>
      <c r="AQ40" s="6"/>
      <c r="AR40" s="6"/>
      <c r="AS40" s="6"/>
      <c r="AT40" s="6"/>
      <c r="AU40" s="11" t="s">
        <v>15</v>
      </c>
      <c r="AV40" s="6"/>
      <c r="AW40" s="6"/>
      <c r="AX40" s="6"/>
      <c r="AY40" s="6"/>
      <c r="AZ40" s="6"/>
      <c r="BA40" s="6"/>
      <c r="BB40" s="6"/>
      <c r="BC40" s="11" t="s">
        <v>14</v>
      </c>
      <c r="BD40" s="11" t="s">
        <v>15</v>
      </c>
      <c r="BE40" s="11" t="s">
        <v>15</v>
      </c>
      <c r="BF40" s="11" t="s">
        <v>15</v>
      </c>
      <c r="BG40" s="11" t="s">
        <v>15</v>
      </c>
      <c r="BH40" s="44" t="s">
        <v>15</v>
      </c>
      <c r="BI40" s="72" t="s">
        <v>10</v>
      </c>
      <c r="BJ40" s="11" t="s">
        <v>83</v>
      </c>
      <c r="BK40" s="11" t="s">
        <v>10</v>
      </c>
      <c r="BL40" s="11" t="s">
        <v>295</v>
      </c>
      <c r="BM40" s="11" t="s">
        <v>10</v>
      </c>
      <c r="BN40" s="73" t="s">
        <v>107</v>
      </c>
      <c r="BO40" s="86"/>
    </row>
    <row r="41" spans="1:67" ht="105">
      <c r="A41" s="15"/>
      <c r="B41" s="40" t="s">
        <v>10</v>
      </c>
      <c r="C41" s="11">
        <v>35</v>
      </c>
      <c r="D41" s="43">
        <v>43210</v>
      </c>
      <c r="E41" s="11" t="s">
        <v>186</v>
      </c>
      <c r="F41" s="44">
        <v>35</v>
      </c>
      <c r="G41" s="72" t="s">
        <v>25</v>
      </c>
      <c r="H41" s="6"/>
      <c r="I41" s="6"/>
      <c r="J41" s="6"/>
      <c r="K41" s="11">
        <v>4</v>
      </c>
      <c r="L41" s="6"/>
      <c r="M41" s="6"/>
      <c r="N41" s="6"/>
      <c r="O41" s="11" t="s">
        <v>86</v>
      </c>
      <c r="P41" s="11" t="s">
        <v>186</v>
      </c>
      <c r="Q41" s="11">
        <v>25</v>
      </c>
      <c r="R41" s="6"/>
      <c r="S41" s="6"/>
      <c r="T41" s="6"/>
      <c r="U41" s="6"/>
      <c r="V41" s="11" t="s">
        <v>163</v>
      </c>
      <c r="W41" s="11" t="s">
        <v>14</v>
      </c>
      <c r="X41" s="73" t="s">
        <v>15</v>
      </c>
      <c r="Y41" s="41" t="s">
        <v>15</v>
      </c>
      <c r="Z41" s="13"/>
      <c r="AA41" s="13"/>
      <c r="AB41" s="13"/>
      <c r="AC41" s="13"/>
      <c r="AD41" s="13"/>
      <c r="AE41" s="13"/>
      <c r="AF41" s="13"/>
      <c r="AG41" s="13"/>
      <c r="AH41" s="11" t="s">
        <v>15</v>
      </c>
      <c r="AI41" s="6"/>
      <c r="AJ41" s="6"/>
      <c r="AK41" s="6"/>
      <c r="AL41" s="6"/>
      <c r="AM41" s="6"/>
      <c r="AN41" s="11" t="s">
        <v>15</v>
      </c>
      <c r="AO41" s="6"/>
      <c r="AP41" s="6"/>
      <c r="AQ41" s="6"/>
      <c r="AR41" s="6"/>
      <c r="AS41" s="6"/>
      <c r="AT41" s="6"/>
      <c r="AU41" s="11" t="s">
        <v>15</v>
      </c>
      <c r="AV41" s="6"/>
      <c r="AW41" s="6"/>
      <c r="AX41" s="6"/>
      <c r="AY41" s="6"/>
      <c r="AZ41" s="6"/>
      <c r="BA41" s="6"/>
      <c r="BB41" s="6"/>
      <c r="BC41" s="11" t="s">
        <v>10</v>
      </c>
      <c r="BD41" s="11" t="s">
        <v>87</v>
      </c>
      <c r="BE41" s="11" t="s">
        <v>15</v>
      </c>
      <c r="BF41" s="11" t="s">
        <v>15</v>
      </c>
      <c r="BG41" s="11" t="s">
        <v>15</v>
      </c>
      <c r="BH41" s="44" t="s">
        <v>15</v>
      </c>
      <c r="BI41" s="72" t="s">
        <v>10</v>
      </c>
      <c r="BJ41" s="11" t="s">
        <v>121</v>
      </c>
      <c r="BK41" s="11" t="s">
        <v>10</v>
      </c>
      <c r="BL41" s="11" t="s">
        <v>296</v>
      </c>
      <c r="BM41" s="11" t="s">
        <v>10</v>
      </c>
      <c r="BN41" s="73" t="s">
        <v>193</v>
      </c>
      <c r="BO41" s="87"/>
    </row>
    <row r="42" spans="1:67" ht="135">
      <c r="A42" s="15"/>
      <c r="B42" s="40" t="s">
        <v>10</v>
      </c>
      <c r="C42" s="11">
        <v>36</v>
      </c>
      <c r="D42" s="43">
        <v>43210</v>
      </c>
      <c r="E42" s="11" t="s">
        <v>88</v>
      </c>
      <c r="F42" s="44">
        <v>36</v>
      </c>
      <c r="G42" s="72" t="s">
        <v>12</v>
      </c>
      <c r="H42" s="6"/>
      <c r="I42" s="6"/>
      <c r="J42" s="6"/>
      <c r="K42" s="6"/>
      <c r="L42" s="6"/>
      <c r="M42" s="11">
        <v>6</v>
      </c>
      <c r="N42" s="6"/>
      <c r="O42" s="11" t="s">
        <v>89</v>
      </c>
      <c r="P42" s="11" t="s">
        <v>88</v>
      </c>
      <c r="Q42" s="11">
        <v>62</v>
      </c>
      <c r="R42" s="6"/>
      <c r="S42" s="11">
        <v>2</v>
      </c>
      <c r="T42" s="6"/>
      <c r="U42" s="6"/>
      <c r="V42" s="6"/>
      <c r="W42" s="11" t="s">
        <v>14</v>
      </c>
      <c r="X42" s="73" t="s">
        <v>15</v>
      </c>
      <c r="Y42" s="41" t="s">
        <v>15</v>
      </c>
      <c r="Z42" s="13"/>
      <c r="AA42" s="13"/>
      <c r="AB42" s="13"/>
      <c r="AC42" s="13"/>
      <c r="AD42" s="13"/>
      <c r="AE42" s="13"/>
      <c r="AF42" s="13"/>
      <c r="AG42" s="13"/>
      <c r="AH42" s="11" t="s">
        <v>15</v>
      </c>
      <c r="AI42" s="6"/>
      <c r="AJ42" s="6"/>
      <c r="AK42" s="6"/>
      <c r="AL42" s="6"/>
      <c r="AM42" s="6"/>
      <c r="AN42" s="11" t="s">
        <v>15</v>
      </c>
      <c r="AO42" s="6"/>
      <c r="AP42" s="6"/>
      <c r="AQ42" s="6"/>
      <c r="AR42" s="6"/>
      <c r="AS42" s="6"/>
      <c r="AT42" s="6"/>
      <c r="AU42" s="11" t="s">
        <v>15</v>
      </c>
      <c r="AV42" s="6"/>
      <c r="AW42" s="6"/>
      <c r="AX42" s="6"/>
      <c r="AY42" s="6"/>
      <c r="AZ42" s="6"/>
      <c r="BA42" s="6"/>
      <c r="BB42" s="6"/>
      <c r="BC42" s="11" t="s">
        <v>14</v>
      </c>
      <c r="BD42" s="11" t="s">
        <v>15</v>
      </c>
      <c r="BE42" s="11" t="s">
        <v>15</v>
      </c>
      <c r="BF42" s="11" t="s">
        <v>15</v>
      </c>
      <c r="BG42" s="11" t="s">
        <v>15</v>
      </c>
      <c r="BH42" s="44" t="s">
        <v>15</v>
      </c>
      <c r="BI42" s="72" t="s">
        <v>10</v>
      </c>
      <c r="BJ42" s="11" t="s">
        <v>90</v>
      </c>
      <c r="BK42" s="11" t="s">
        <v>10</v>
      </c>
      <c r="BL42" s="11" t="s">
        <v>91</v>
      </c>
      <c r="BM42" s="11" t="s">
        <v>10</v>
      </c>
      <c r="BN42" s="73" t="s">
        <v>122</v>
      </c>
      <c r="BO42" s="86"/>
    </row>
    <row r="43" spans="1:67" ht="60">
      <c r="A43" s="15"/>
      <c r="B43" s="40" t="s">
        <v>10</v>
      </c>
      <c r="C43" s="11">
        <v>37</v>
      </c>
      <c r="D43" s="43">
        <v>43210</v>
      </c>
      <c r="E43" s="11" t="s">
        <v>88</v>
      </c>
      <c r="F43" s="44">
        <v>37</v>
      </c>
      <c r="G43" s="72" t="s">
        <v>12</v>
      </c>
      <c r="H43" s="6"/>
      <c r="I43" s="6"/>
      <c r="J43" s="6"/>
      <c r="K43" s="11">
        <v>4</v>
      </c>
      <c r="L43" s="6"/>
      <c r="M43" s="6"/>
      <c r="N43" s="6"/>
      <c r="O43" s="11" t="s">
        <v>35</v>
      </c>
      <c r="P43" s="11" t="s">
        <v>88</v>
      </c>
      <c r="Q43" s="11">
        <v>50</v>
      </c>
      <c r="R43" s="6"/>
      <c r="S43" s="11">
        <v>2</v>
      </c>
      <c r="T43" s="6"/>
      <c r="U43" s="6"/>
      <c r="V43" s="6"/>
      <c r="W43" s="11" t="s">
        <v>14</v>
      </c>
      <c r="X43" s="73" t="s">
        <v>15</v>
      </c>
      <c r="Y43" s="41" t="s">
        <v>15</v>
      </c>
      <c r="Z43" s="13"/>
      <c r="AA43" s="13"/>
      <c r="AB43" s="13"/>
      <c r="AC43" s="13"/>
      <c r="AD43" s="13"/>
      <c r="AE43" s="13"/>
      <c r="AF43" s="13"/>
      <c r="AG43" s="13"/>
      <c r="AH43" s="11" t="s">
        <v>15</v>
      </c>
      <c r="AI43" s="6"/>
      <c r="AJ43" s="6"/>
      <c r="AK43" s="6"/>
      <c r="AL43" s="6"/>
      <c r="AM43" s="6"/>
      <c r="AN43" s="11" t="s">
        <v>15</v>
      </c>
      <c r="AO43" s="6"/>
      <c r="AP43" s="6"/>
      <c r="AQ43" s="6"/>
      <c r="AR43" s="6"/>
      <c r="AS43" s="6"/>
      <c r="AT43" s="6"/>
      <c r="AU43" s="11" t="s">
        <v>15</v>
      </c>
      <c r="AV43" s="6"/>
      <c r="AW43" s="6"/>
      <c r="AX43" s="6"/>
      <c r="AY43" s="6"/>
      <c r="AZ43" s="6"/>
      <c r="BA43" s="6"/>
      <c r="BB43" s="6"/>
      <c r="BC43" s="11" t="s">
        <v>14</v>
      </c>
      <c r="BD43" s="11" t="s">
        <v>15</v>
      </c>
      <c r="BE43" s="11" t="s">
        <v>15</v>
      </c>
      <c r="BF43" s="11" t="s">
        <v>15</v>
      </c>
      <c r="BG43" s="11" t="s">
        <v>15</v>
      </c>
      <c r="BH43" s="44" t="s">
        <v>15</v>
      </c>
      <c r="BI43" s="72" t="s">
        <v>10</v>
      </c>
      <c r="BJ43" s="11" t="s">
        <v>241</v>
      </c>
      <c r="BK43" s="11" t="s">
        <v>10</v>
      </c>
      <c r="BL43" s="38" t="s">
        <v>92</v>
      </c>
      <c r="BM43" s="11" t="s">
        <v>10</v>
      </c>
      <c r="BN43" s="74" t="s">
        <v>242</v>
      </c>
      <c r="BO43" s="86"/>
    </row>
    <row r="44" spans="1:67" ht="75">
      <c r="A44" s="15"/>
      <c r="B44" s="40" t="s">
        <v>10</v>
      </c>
      <c r="C44" s="11">
        <v>38</v>
      </c>
      <c r="D44" s="43">
        <v>43210</v>
      </c>
      <c r="E44" s="11" t="s">
        <v>88</v>
      </c>
      <c r="F44" s="44">
        <v>38</v>
      </c>
      <c r="G44" s="72" t="s">
        <v>12</v>
      </c>
      <c r="H44" s="6"/>
      <c r="I44" s="6"/>
      <c r="J44" s="6"/>
      <c r="K44" s="6"/>
      <c r="L44" s="6"/>
      <c r="M44" s="11">
        <v>6</v>
      </c>
      <c r="N44" s="6"/>
      <c r="O44" s="11" t="s">
        <v>93</v>
      </c>
      <c r="P44" s="75" t="s">
        <v>88</v>
      </c>
      <c r="Q44" s="11">
        <v>22</v>
      </c>
      <c r="R44" s="7"/>
      <c r="S44" s="11">
        <v>2</v>
      </c>
      <c r="T44" s="7"/>
      <c r="U44" s="7"/>
      <c r="V44" s="15"/>
      <c r="W44" s="11" t="s">
        <v>14</v>
      </c>
      <c r="X44" s="73" t="s">
        <v>15</v>
      </c>
      <c r="Y44" s="41" t="s">
        <v>15</v>
      </c>
      <c r="Z44" s="13"/>
      <c r="AA44" s="13"/>
      <c r="AB44" s="13"/>
      <c r="AC44" s="13"/>
      <c r="AD44" s="13"/>
      <c r="AE44" s="13"/>
      <c r="AF44" s="13"/>
      <c r="AG44" s="13"/>
      <c r="AH44" s="11" t="s">
        <v>15</v>
      </c>
      <c r="AI44" s="6"/>
      <c r="AJ44" s="6"/>
      <c r="AK44" s="6"/>
      <c r="AL44" s="6"/>
      <c r="AM44" s="6"/>
      <c r="AN44" s="11" t="s">
        <v>15</v>
      </c>
      <c r="AO44" s="6"/>
      <c r="AP44" s="6"/>
      <c r="AQ44" s="6"/>
      <c r="AR44" s="6"/>
      <c r="AS44" s="6"/>
      <c r="AT44" s="6"/>
      <c r="AU44" s="11" t="s">
        <v>15</v>
      </c>
      <c r="AV44" s="6"/>
      <c r="AW44" s="6"/>
      <c r="AX44" s="6"/>
      <c r="AY44" s="6"/>
      <c r="AZ44" s="6"/>
      <c r="BA44" s="6"/>
      <c r="BB44" s="6"/>
      <c r="BC44" s="11" t="s">
        <v>10</v>
      </c>
      <c r="BD44" s="11" t="s">
        <v>194</v>
      </c>
      <c r="BE44" s="11" t="s">
        <v>15</v>
      </c>
      <c r="BF44" s="11" t="s">
        <v>14</v>
      </c>
      <c r="BG44" s="11" t="s">
        <v>15</v>
      </c>
      <c r="BH44" s="44" t="s">
        <v>15</v>
      </c>
      <c r="BI44" s="72" t="s">
        <v>10</v>
      </c>
      <c r="BJ44" s="38" t="s">
        <v>195</v>
      </c>
      <c r="BK44" s="11" t="s">
        <v>10</v>
      </c>
      <c r="BL44" s="11" t="s">
        <v>94</v>
      </c>
      <c r="BM44" s="11" t="s">
        <v>10</v>
      </c>
      <c r="BN44" s="74" t="s">
        <v>297</v>
      </c>
      <c r="BO44" s="87"/>
    </row>
    <row r="45" spans="1:67" ht="105">
      <c r="A45" s="15"/>
      <c r="B45" s="40" t="s">
        <v>10</v>
      </c>
      <c r="C45" s="11">
        <v>39</v>
      </c>
      <c r="D45" s="43">
        <v>43211</v>
      </c>
      <c r="E45" s="11" t="s">
        <v>11</v>
      </c>
      <c r="F45" s="44">
        <v>39</v>
      </c>
      <c r="G45" s="72" t="s">
        <v>12</v>
      </c>
      <c r="H45" s="6"/>
      <c r="I45" s="6"/>
      <c r="J45" s="6"/>
      <c r="K45" s="6"/>
      <c r="L45" s="11">
        <v>5</v>
      </c>
      <c r="M45" s="6"/>
      <c r="N45" s="6"/>
      <c r="O45" s="11" t="s">
        <v>89</v>
      </c>
      <c r="P45" s="11" t="s">
        <v>11</v>
      </c>
      <c r="Q45" s="11">
        <v>35</v>
      </c>
      <c r="R45" s="6"/>
      <c r="S45" s="11">
        <v>2</v>
      </c>
      <c r="T45" s="6"/>
      <c r="U45" s="6"/>
      <c r="V45" s="6"/>
      <c r="W45" s="11" t="s">
        <v>14</v>
      </c>
      <c r="X45" s="73" t="s">
        <v>15</v>
      </c>
      <c r="Y45" s="41">
        <v>1</v>
      </c>
      <c r="Z45" s="41">
        <v>2</v>
      </c>
      <c r="AA45" s="41">
        <v>3</v>
      </c>
      <c r="AB45" s="41">
        <v>4</v>
      </c>
      <c r="AC45" s="41">
        <v>5</v>
      </c>
      <c r="AD45" s="41">
        <v>6</v>
      </c>
      <c r="AE45" s="41">
        <v>7</v>
      </c>
      <c r="AF45" s="41">
        <v>8</v>
      </c>
      <c r="AG45" s="41">
        <v>9</v>
      </c>
      <c r="AH45" s="11">
        <v>1</v>
      </c>
      <c r="AI45" s="11">
        <v>2</v>
      </c>
      <c r="AJ45" s="11">
        <v>3</v>
      </c>
      <c r="AK45" s="11">
        <v>4</v>
      </c>
      <c r="AL45" s="11">
        <v>5</v>
      </c>
      <c r="AM45" s="11">
        <v>6</v>
      </c>
      <c r="AN45" s="11">
        <v>7</v>
      </c>
      <c r="AO45" s="11">
        <v>8</v>
      </c>
      <c r="AP45" s="11">
        <v>9</v>
      </c>
      <c r="AQ45" s="11">
        <v>10</v>
      </c>
      <c r="AR45" s="11">
        <v>11</v>
      </c>
      <c r="AS45" s="11">
        <v>12</v>
      </c>
      <c r="AT45" s="11">
        <v>13</v>
      </c>
      <c r="AU45" s="11">
        <v>14</v>
      </c>
      <c r="AV45" s="11">
        <v>15</v>
      </c>
      <c r="AW45" s="11">
        <v>16</v>
      </c>
      <c r="AX45" s="11">
        <v>17</v>
      </c>
      <c r="AY45" s="6"/>
      <c r="AZ45" s="11">
        <v>19</v>
      </c>
      <c r="BA45" s="6"/>
      <c r="BB45" s="6"/>
      <c r="BC45" s="11" t="s">
        <v>10</v>
      </c>
      <c r="BD45" s="11" t="s">
        <v>196</v>
      </c>
      <c r="BE45" s="11" t="s">
        <v>197</v>
      </c>
      <c r="BF45" s="11" t="s">
        <v>14</v>
      </c>
      <c r="BG45" s="11" t="s">
        <v>15</v>
      </c>
      <c r="BH45" s="44" t="s">
        <v>243</v>
      </c>
      <c r="BI45" s="72" t="s">
        <v>10</v>
      </c>
      <c r="BJ45" s="11" t="s">
        <v>198</v>
      </c>
      <c r="BK45" s="11" t="s">
        <v>10</v>
      </c>
      <c r="BL45" s="38" t="s">
        <v>199</v>
      </c>
      <c r="BM45" s="11" t="s">
        <v>10</v>
      </c>
      <c r="BN45" s="73" t="s">
        <v>244</v>
      </c>
      <c r="BO45" s="87"/>
    </row>
    <row r="46" spans="1:67" ht="105">
      <c r="A46" s="15"/>
      <c r="B46" s="40" t="s">
        <v>10</v>
      </c>
      <c r="C46" s="11">
        <v>40</v>
      </c>
      <c r="D46" s="43">
        <v>43211</v>
      </c>
      <c r="E46" s="11" t="s">
        <v>11</v>
      </c>
      <c r="F46" s="44">
        <v>40</v>
      </c>
      <c r="G46" s="72" t="s">
        <v>25</v>
      </c>
      <c r="H46" s="6"/>
      <c r="I46" s="6"/>
      <c r="J46" s="6"/>
      <c r="K46" s="6"/>
      <c r="L46" s="11">
        <v>5</v>
      </c>
      <c r="M46" s="6"/>
      <c r="N46" s="6"/>
      <c r="O46" s="11" t="s">
        <v>95</v>
      </c>
      <c r="P46" s="11" t="s">
        <v>11</v>
      </c>
      <c r="Q46" s="11">
        <v>18</v>
      </c>
      <c r="R46" s="6"/>
      <c r="S46" s="11">
        <v>2</v>
      </c>
      <c r="T46" s="6"/>
      <c r="U46" s="6"/>
      <c r="V46" s="6"/>
      <c r="W46" s="11" t="s">
        <v>10</v>
      </c>
      <c r="X46" s="73" t="s">
        <v>200</v>
      </c>
      <c r="Y46" s="41" t="s">
        <v>15</v>
      </c>
      <c r="Z46" s="13"/>
      <c r="AA46" s="13"/>
      <c r="AB46" s="13"/>
      <c r="AC46" s="13"/>
      <c r="AD46" s="13"/>
      <c r="AE46" s="13"/>
      <c r="AF46" s="13"/>
      <c r="AG46" s="13"/>
      <c r="AH46" s="11" t="s">
        <v>15</v>
      </c>
      <c r="AI46" s="6"/>
      <c r="AJ46" s="6"/>
      <c r="AK46" s="6"/>
      <c r="AL46" s="6"/>
      <c r="AM46" s="6"/>
      <c r="AN46" s="11" t="s">
        <v>15</v>
      </c>
      <c r="AO46" s="6"/>
      <c r="AP46" s="6"/>
      <c r="AQ46" s="6"/>
      <c r="AR46" s="6"/>
      <c r="AS46" s="6"/>
      <c r="AT46" s="6"/>
      <c r="AU46" s="11" t="s">
        <v>15</v>
      </c>
      <c r="AV46" s="6"/>
      <c r="AW46" s="6"/>
      <c r="AX46" s="6"/>
      <c r="AY46" s="6"/>
      <c r="AZ46" s="6"/>
      <c r="BA46" s="6"/>
      <c r="BB46" s="6"/>
      <c r="BC46" s="11" t="s">
        <v>10</v>
      </c>
      <c r="BD46" s="11" t="s">
        <v>96</v>
      </c>
      <c r="BE46" s="11" t="s">
        <v>15</v>
      </c>
      <c r="BF46" s="11" t="s">
        <v>14</v>
      </c>
      <c r="BG46" s="11" t="s">
        <v>15</v>
      </c>
      <c r="BH46" s="44" t="s">
        <v>201</v>
      </c>
      <c r="BI46" s="72" t="s">
        <v>10</v>
      </c>
      <c r="BJ46" s="11" t="s">
        <v>202</v>
      </c>
      <c r="BK46" s="11" t="s">
        <v>10</v>
      </c>
      <c r="BL46" s="11" t="s">
        <v>203</v>
      </c>
      <c r="BM46" s="11" t="s">
        <v>10</v>
      </c>
      <c r="BN46" s="74" t="s">
        <v>123</v>
      </c>
      <c r="BO46" s="87"/>
    </row>
    <row r="47" spans="1:67" ht="90">
      <c r="A47" s="15"/>
      <c r="B47" s="40" t="s">
        <v>10</v>
      </c>
      <c r="C47" s="11">
        <v>41</v>
      </c>
      <c r="D47" s="43">
        <v>43212</v>
      </c>
      <c r="E47" s="11" t="s">
        <v>97</v>
      </c>
      <c r="F47" s="44">
        <v>41</v>
      </c>
      <c r="G47" s="72" t="s">
        <v>12</v>
      </c>
      <c r="H47" s="6"/>
      <c r="I47" s="6"/>
      <c r="J47" s="6"/>
      <c r="K47" s="6"/>
      <c r="L47" s="6"/>
      <c r="M47" s="11">
        <v>6</v>
      </c>
      <c r="N47" s="6"/>
      <c r="O47" s="11" t="s">
        <v>35</v>
      </c>
      <c r="P47" s="11" t="s">
        <v>97</v>
      </c>
      <c r="Q47" s="11">
        <v>40</v>
      </c>
      <c r="R47" s="11">
        <v>1</v>
      </c>
      <c r="S47" s="6"/>
      <c r="T47" s="6"/>
      <c r="U47" s="6"/>
      <c r="V47" s="6"/>
      <c r="W47" s="11" t="s">
        <v>14</v>
      </c>
      <c r="X47" s="73" t="s">
        <v>15</v>
      </c>
      <c r="Y47" s="41" t="s">
        <v>15</v>
      </c>
      <c r="Z47" s="13"/>
      <c r="AA47" s="13"/>
      <c r="AB47" s="13"/>
      <c r="AC47" s="13"/>
      <c r="AD47" s="13"/>
      <c r="AE47" s="13"/>
      <c r="AF47" s="13"/>
      <c r="AG47" s="13"/>
      <c r="AH47" s="11" t="s">
        <v>15</v>
      </c>
      <c r="AI47" s="6"/>
      <c r="AJ47" s="6"/>
      <c r="AK47" s="6"/>
      <c r="AL47" s="6"/>
      <c r="AM47" s="6"/>
      <c r="AN47" s="11" t="s">
        <v>15</v>
      </c>
      <c r="AO47" s="6"/>
      <c r="AP47" s="6"/>
      <c r="AQ47" s="6"/>
      <c r="AR47" s="6"/>
      <c r="AS47" s="6"/>
      <c r="AT47" s="6"/>
      <c r="AU47" s="11" t="s">
        <v>15</v>
      </c>
      <c r="AV47" s="6"/>
      <c r="AW47" s="6"/>
      <c r="AX47" s="6"/>
      <c r="AY47" s="6"/>
      <c r="AZ47" s="6"/>
      <c r="BA47" s="6"/>
      <c r="BB47" s="6"/>
      <c r="BC47" s="11" t="s">
        <v>14</v>
      </c>
      <c r="BD47" s="11" t="s">
        <v>15</v>
      </c>
      <c r="BE47" s="11" t="s">
        <v>15</v>
      </c>
      <c r="BF47" s="11" t="s">
        <v>15</v>
      </c>
      <c r="BG47" s="44" t="s">
        <v>15</v>
      </c>
      <c r="BH47" s="44" t="s">
        <v>15</v>
      </c>
      <c r="BI47" s="72" t="s">
        <v>10</v>
      </c>
      <c r="BJ47" s="38" t="s">
        <v>270</v>
      </c>
      <c r="BK47" s="11" t="s">
        <v>10</v>
      </c>
      <c r="BL47" s="11" t="s">
        <v>204</v>
      </c>
      <c r="BM47" s="11" t="s">
        <v>10</v>
      </c>
      <c r="BN47" s="73" t="s">
        <v>205</v>
      </c>
      <c r="BO47" s="87"/>
    </row>
    <row r="48" spans="1:67" ht="60">
      <c r="A48" s="15"/>
      <c r="B48" s="40" t="s">
        <v>10</v>
      </c>
      <c r="C48" s="11">
        <v>42</v>
      </c>
      <c r="D48" s="43">
        <v>43212</v>
      </c>
      <c r="E48" s="11" t="s">
        <v>97</v>
      </c>
      <c r="F48" s="44">
        <v>42</v>
      </c>
      <c r="G48" s="72" t="s">
        <v>25</v>
      </c>
      <c r="H48" s="11">
        <v>1</v>
      </c>
      <c r="I48" s="6"/>
      <c r="J48" s="6"/>
      <c r="K48" s="6"/>
      <c r="L48" s="6"/>
      <c r="M48" s="6"/>
      <c r="N48" s="6"/>
      <c r="O48" s="11" t="s">
        <v>26</v>
      </c>
      <c r="P48" s="11" t="s">
        <v>124</v>
      </c>
      <c r="Q48" s="11">
        <v>18</v>
      </c>
      <c r="R48" s="11">
        <v>1</v>
      </c>
      <c r="S48" s="6"/>
      <c r="T48" s="6"/>
      <c r="U48" s="6"/>
      <c r="V48" s="6"/>
      <c r="W48" s="11" t="s">
        <v>14</v>
      </c>
      <c r="X48" s="73" t="s">
        <v>15</v>
      </c>
      <c r="Y48" s="41" t="s">
        <v>15</v>
      </c>
      <c r="Z48" s="13"/>
      <c r="AA48" s="13"/>
      <c r="AB48" s="13"/>
      <c r="AC48" s="13"/>
      <c r="AD48" s="13"/>
      <c r="AE48" s="13"/>
      <c r="AF48" s="13"/>
      <c r="AG48" s="13"/>
      <c r="AH48" s="11" t="s">
        <v>15</v>
      </c>
      <c r="AI48" s="6"/>
      <c r="AJ48" s="6"/>
      <c r="AK48" s="6"/>
      <c r="AL48" s="6"/>
      <c r="AM48" s="6"/>
      <c r="AN48" s="11" t="s">
        <v>15</v>
      </c>
      <c r="AO48" s="6"/>
      <c r="AP48" s="6"/>
      <c r="AQ48" s="6"/>
      <c r="AR48" s="6"/>
      <c r="AS48" s="6"/>
      <c r="AT48" s="6"/>
      <c r="AU48" s="11" t="s">
        <v>15</v>
      </c>
      <c r="AV48" s="6"/>
      <c r="AW48" s="6"/>
      <c r="AX48" s="6"/>
      <c r="AY48" s="6"/>
      <c r="AZ48" s="6"/>
      <c r="BA48" s="6"/>
      <c r="BB48" s="6"/>
      <c r="BC48" s="11" t="s">
        <v>14</v>
      </c>
      <c r="BD48" s="11" t="s">
        <v>15</v>
      </c>
      <c r="BE48" s="11" t="s">
        <v>15</v>
      </c>
      <c r="BF48" s="11" t="s">
        <v>15</v>
      </c>
      <c r="BG48" s="44" t="s">
        <v>15</v>
      </c>
      <c r="BH48" s="44" t="s">
        <v>15</v>
      </c>
      <c r="BI48" s="72" t="s">
        <v>10</v>
      </c>
      <c r="BJ48" s="11" t="s">
        <v>245</v>
      </c>
      <c r="BK48" s="11" t="s">
        <v>10</v>
      </c>
      <c r="BL48" s="11" t="s">
        <v>206</v>
      </c>
      <c r="BM48" s="11" t="s">
        <v>10</v>
      </c>
      <c r="BN48" s="73" t="s">
        <v>98</v>
      </c>
      <c r="BO48" s="87"/>
    </row>
    <row r="49" spans="1:67" ht="90">
      <c r="A49" s="15"/>
      <c r="B49" s="40" t="s">
        <v>10</v>
      </c>
      <c r="C49" s="11">
        <v>43</v>
      </c>
      <c r="D49" s="43">
        <v>43212</v>
      </c>
      <c r="E49" s="11" t="s">
        <v>97</v>
      </c>
      <c r="F49" s="44">
        <v>43</v>
      </c>
      <c r="G49" s="72" t="s">
        <v>12</v>
      </c>
      <c r="H49" s="6"/>
      <c r="I49" s="6"/>
      <c r="J49" s="11">
        <v>3</v>
      </c>
      <c r="K49" s="6"/>
      <c r="L49" s="6"/>
      <c r="M49" s="6"/>
      <c r="N49" s="6"/>
      <c r="O49" s="11" t="s">
        <v>35</v>
      </c>
      <c r="P49" s="11" t="s">
        <v>97</v>
      </c>
      <c r="Q49" s="11">
        <v>36</v>
      </c>
      <c r="R49" s="11">
        <v>1</v>
      </c>
      <c r="S49" s="6"/>
      <c r="T49" s="6"/>
      <c r="U49" s="6"/>
      <c r="V49" s="6"/>
      <c r="W49" s="11" t="s">
        <v>14</v>
      </c>
      <c r="X49" s="73" t="s">
        <v>15</v>
      </c>
      <c r="Y49" s="41" t="s">
        <v>15</v>
      </c>
      <c r="Z49" s="13"/>
      <c r="AA49" s="13"/>
      <c r="AB49" s="13"/>
      <c r="AC49" s="13"/>
      <c r="AD49" s="13"/>
      <c r="AE49" s="13"/>
      <c r="AF49" s="13"/>
      <c r="AG49" s="13"/>
      <c r="AH49" s="11" t="s">
        <v>15</v>
      </c>
      <c r="AI49" s="6"/>
      <c r="AJ49" s="6"/>
      <c r="AK49" s="6"/>
      <c r="AL49" s="6"/>
      <c r="AM49" s="6"/>
      <c r="AN49" s="11" t="s">
        <v>15</v>
      </c>
      <c r="AO49" s="6"/>
      <c r="AP49" s="6"/>
      <c r="AQ49" s="6"/>
      <c r="AR49" s="6"/>
      <c r="AS49" s="6"/>
      <c r="AT49" s="6"/>
      <c r="AU49" s="11" t="s">
        <v>15</v>
      </c>
      <c r="AV49" s="6"/>
      <c r="AW49" s="6"/>
      <c r="AX49" s="6"/>
      <c r="AY49" s="6"/>
      <c r="AZ49" s="6"/>
      <c r="BA49" s="6"/>
      <c r="BB49" s="6"/>
      <c r="BC49" s="11" t="s">
        <v>14</v>
      </c>
      <c r="BD49" s="11" t="s">
        <v>15</v>
      </c>
      <c r="BE49" s="11" t="s">
        <v>15</v>
      </c>
      <c r="BF49" s="11" t="s">
        <v>15</v>
      </c>
      <c r="BG49" s="44" t="s">
        <v>15</v>
      </c>
      <c r="BH49" s="44" t="s">
        <v>15</v>
      </c>
      <c r="BI49" s="72" t="s">
        <v>10</v>
      </c>
      <c r="BJ49" s="11" t="s">
        <v>207</v>
      </c>
      <c r="BK49" s="11" t="s">
        <v>10</v>
      </c>
      <c r="BL49" s="11" t="s">
        <v>125</v>
      </c>
      <c r="BM49" s="11" t="s">
        <v>10</v>
      </c>
      <c r="BN49" s="73" t="s">
        <v>126</v>
      </c>
      <c r="BO49" s="87"/>
    </row>
    <row r="50" spans="1:67" ht="90">
      <c r="A50" s="15"/>
      <c r="B50" s="40" t="s">
        <v>10</v>
      </c>
      <c r="C50" s="11">
        <v>44</v>
      </c>
      <c r="D50" s="43">
        <v>43212</v>
      </c>
      <c r="E50" s="11" t="s">
        <v>208</v>
      </c>
      <c r="F50" s="44">
        <v>44</v>
      </c>
      <c r="G50" s="72" t="s">
        <v>12</v>
      </c>
      <c r="H50" s="6"/>
      <c r="I50" s="6"/>
      <c r="J50" s="6"/>
      <c r="K50" s="6"/>
      <c r="L50" s="11">
        <v>5</v>
      </c>
      <c r="M50" s="6"/>
      <c r="N50" s="6"/>
      <c r="O50" s="11" t="s">
        <v>35</v>
      </c>
      <c r="P50" s="11" t="s">
        <v>208</v>
      </c>
      <c r="Q50" s="11">
        <v>55</v>
      </c>
      <c r="R50" s="6"/>
      <c r="S50" s="6"/>
      <c r="T50" s="6"/>
      <c r="U50" s="6"/>
      <c r="V50" s="11" t="s">
        <v>163</v>
      </c>
      <c r="W50" s="11" t="s">
        <v>14</v>
      </c>
      <c r="X50" s="73" t="s">
        <v>15</v>
      </c>
      <c r="Y50" s="41">
        <v>1</v>
      </c>
      <c r="Z50" s="41">
        <v>2</v>
      </c>
      <c r="AA50" s="13"/>
      <c r="AB50" s="41">
        <v>4</v>
      </c>
      <c r="AC50" s="41">
        <v>5</v>
      </c>
      <c r="AD50" s="41">
        <v>6</v>
      </c>
      <c r="AE50" s="13"/>
      <c r="AF50" s="13"/>
      <c r="AG50" s="41">
        <v>9</v>
      </c>
      <c r="AH50" s="6"/>
      <c r="AI50" s="6"/>
      <c r="AJ50" s="6"/>
      <c r="AK50" s="6"/>
      <c r="AL50" s="11">
        <v>5</v>
      </c>
      <c r="AM50" s="11">
        <v>6</v>
      </c>
      <c r="AN50" s="6"/>
      <c r="AO50" s="6"/>
      <c r="AP50" s="11">
        <v>9</v>
      </c>
      <c r="AQ50" s="6"/>
      <c r="AR50" s="11">
        <v>11</v>
      </c>
      <c r="AS50" s="11">
        <v>12</v>
      </c>
      <c r="AT50" s="11">
        <v>13</v>
      </c>
      <c r="AU50" s="11">
        <v>14</v>
      </c>
      <c r="AV50" s="11">
        <v>15</v>
      </c>
      <c r="AW50" s="11">
        <v>16</v>
      </c>
      <c r="AX50" s="11">
        <v>17</v>
      </c>
      <c r="AY50" s="6"/>
      <c r="AZ50" s="6"/>
      <c r="BA50" s="11">
        <v>20</v>
      </c>
      <c r="BB50" s="6"/>
      <c r="BC50" s="11" t="s">
        <v>10</v>
      </c>
      <c r="BD50" s="11" t="s">
        <v>99</v>
      </c>
      <c r="BE50" s="11" t="s">
        <v>41</v>
      </c>
      <c r="BF50" s="11" t="s">
        <v>14</v>
      </c>
      <c r="BG50" s="44" t="s">
        <v>15</v>
      </c>
      <c r="BH50" s="44" t="s">
        <v>100</v>
      </c>
      <c r="BI50" s="72" t="s">
        <v>10</v>
      </c>
      <c r="BJ50" s="11" t="s">
        <v>209</v>
      </c>
      <c r="BK50" s="11" t="s">
        <v>10</v>
      </c>
      <c r="BL50" s="11" t="s">
        <v>210</v>
      </c>
      <c r="BM50" s="11" t="s">
        <v>10</v>
      </c>
      <c r="BN50" s="73" t="s">
        <v>211</v>
      </c>
      <c r="BO50" s="86"/>
    </row>
    <row r="51" spans="1:67" ht="75">
      <c r="A51" s="15"/>
      <c r="B51" s="40" t="s">
        <v>10</v>
      </c>
      <c r="C51" s="11">
        <v>45</v>
      </c>
      <c r="D51" s="43">
        <v>43212</v>
      </c>
      <c r="E51" s="11" t="s">
        <v>101</v>
      </c>
      <c r="F51" s="44">
        <v>45</v>
      </c>
      <c r="G51" s="72" t="s">
        <v>12</v>
      </c>
      <c r="H51" s="6"/>
      <c r="I51" s="6"/>
      <c r="J51" s="6"/>
      <c r="K51" s="6"/>
      <c r="L51" s="11">
        <v>5</v>
      </c>
      <c r="M51" s="6"/>
      <c r="N51" s="6"/>
      <c r="O51" s="11" t="s">
        <v>35</v>
      </c>
      <c r="P51" s="11" t="s">
        <v>101</v>
      </c>
      <c r="Q51" s="11">
        <v>52</v>
      </c>
      <c r="R51" s="6"/>
      <c r="S51" s="6"/>
      <c r="T51" s="6"/>
      <c r="U51" s="6"/>
      <c r="V51" s="11" t="s">
        <v>163</v>
      </c>
      <c r="W51" s="11" t="s">
        <v>14</v>
      </c>
      <c r="X51" s="73" t="s">
        <v>15</v>
      </c>
      <c r="Y51" s="41" t="s">
        <v>15</v>
      </c>
      <c r="Z51" s="13"/>
      <c r="AA51" s="13"/>
      <c r="AB51" s="13"/>
      <c r="AC51" s="13"/>
      <c r="AD51" s="13"/>
      <c r="AE51" s="13"/>
      <c r="AF51" s="13"/>
      <c r="AG51" s="13"/>
      <c r="AH51" s="11" t="s">
        <v>15</v>
      </c>
      <c r="AI51" s="6"/>
      <c r="AJ51" s="6"/>
      <c r="AK51" s="6"/>
      <c r="AL51" s="6"/>
      <c r="AM51" s="6"/>
      <c r="AN51" s="11" t="s">
        <v>15</v>
      </c>
      <c r="AO51" s="6"/>
      <c r="AP51" s="6"/>
      <c r="AQ51" s="6"/>
      <c r="AR51" s="6"/>
      <c r="AS51" s="6"/>
      <c r="AT51" s="6"/>
      <c r="AU51" s="11" t="s">
        <v>15</v>
      </c>
      <c r="AV51" s="6"/>
      <c r="AW51" s="6"/>
      <c r="AX51" s="6"/>
      <c r="AY51" s="6"/>
      <c r="AZ51" s="6"/>
      <c r="BA51" s="6"/>
      <c r="BB51" s="6"/>
      <c r="BC51" s="11" t="s">
        <v>14</v>
      </c>
      <c r="BD51" s="11" t="s">
        <v>15</v>
      </c>
      <c r="BE51" s="11" t="s">
        <v>15</v>
      </c>
      <c r="BF51" s="11" t="s">
        <v>15</v>
      </c>
      <c r="BG51" s="11" t="s">
        <v>15</v>
      </c>
      <c r="BH51" s="44" t="s">
        <v>15</v>
      </c>
      <c r="BI51" s="72" t="s">
        <v>10</v>
      </c>
      <c r="BJ51" s="11" t="s">
        <v>102</v>
      </c>
      <c r="BK51" s="11" t="s">
        <v>10</v>
      </c>
      <c r="BL51" s="11" t="s">
        <v>212</v>
      </c>
      <c r="BM51" s="11" t="s">
        <v>10</v>
      </c>
      <c r="BN51" s="73" t="s">
        <v>213</v>
      </c>
      <c r="BO51" s="86"/>
    </row>
    <row r="52" spans="1:67" ht="60">
      <c r="A52" s="15"/>
      <c r="B52" s="40" t="s">
        <v>10</v>
      </c>
      <c r="C52" s="11">
        <v>46</v>
      </c>
      <c r="D52" s="43">
        <v>43212</v>
      </c>
      <c r="E52" s="11" t="s">
        <v>101</v>
      </c>
      <c r="F52" s="44">
        <v>46</v>
      </c>
      <c r="G52" s="72" t="s">
        <v>12</v>
      </c>
      <c r="H52" s="6"/>
      <c r="I52" s="11">
        <v>2</v>
      </c>
      <c r="J52" s="6"/>
      <c r="K52" s="6"/>
      <c r="L52" s="6"/>
      <c r="M52" s="6"/>
      <c r="N52" s="6"/>
      <c r="O52" s="11" t="s">
        <v>35</v>
      </c>
      <c r="P52" s="11" t="s">
        <v>101</v>
      </c>
      <c r="Q52" s="11">
        <v>29</v>
      </c>
      <c r="R52" s="11">
        <v>1</v>
      </c>
      <c r="S52" s="6"/>
      <c r="T52" s="6"/>
      <c r="U52" s="6"/>
      <c r="V52" s="6"/>
      <c r="W52" s="11" t="s">
        <v>14</v>
      </c>
      <c r="X52" s="73" t="s">
        <v>15</v>
      </c>
      <c r="Y52" s="41" t="s">
        <v>15</v>
      </c>
      <c r="Z52" s="13"/>
      <c r="AA52" s="13"/>
      <c r="AB52" s="13"/>
      <c r="AC52" s="13"/>
      <c r="AD52" s="13"/>
      <c r="AE52" s="13"/>
      <c r="AF52" s="13"/>
      <c r="AG52" s="13"/>
      <c r="AH52" s="11" t="s">
        <v>15</v>
      </c>
      <c r="AI52" s="6"/>
      <c r="AJ52" s="6"/>
      <c r="AK52" s="6"/>
      <c r="AL52" s="6"/>
      <c r="AM52" s="6"/>
      <c r="AN52" s="11" t="s">
        <v>15</v>
      </c>
      <c r="AO52" s="6"/>
      <c r="AP52" s="6"/>
      <c r="AQ52" s="6"/>
      <c r="AR52" s="6"/>
      <c r="AS52" s="6"/>
      <c r="AT52" s="6"/>
      <c r="AU52" s="11" t="s">
        <v>15</v>
      </c>
      <c r="AV52" s="6"/>
      <c r="AW52" s="6"/>
      <c r="AX52" s="6"/>
      <c r="AY52" s="6"/>
      <c r="AZ52" s="6"/>
      <c r="BA52" s="6"/>
      <c r="BB52" s="6"/>
      <c r="BC52" s="11" t="s">
        <v>14</v>
      </c>
      <c r="BD52" s="11" t="s">
        <v>15</v>
      </c>
      <c r="BE52" s="11" t="s">
        <v>15</v>
      </c>
      <c r="BF52" s="11" t="s">
        <v>15</v>
      </c>
      <c r="BG52" s="11" t="s">
        <v>15</v>
      </c>
      <c r="BH52" s="44" t="s">
        <v>15</v>
      </c>
      <c r="BI52" s="72" t="s">
        <v>10</v>
      </c>
      <c r="BJ52" s="11" t="s">
        <v>271</v>
      </c>
      <c r="BK52" s="11" t="s">
        <v>10</v>
      </c>
      <c r="BL52" s="11" t="s">
        <v>103</v>
      </c>
      <c r="BM52" s="11" t="s">
        <v>10</v>
      </c>
      <c r="BN52" s="73" t="s">
        <v>214</v>
      </c>
      <c r="BO52" s="86"/>
    </row>
    <row r="53" spans="1:67" ht="90">
      <c r="A53" s="15"/>
      <c r="B53" s="40" t="s">
        <v>10</v>
      </c>
      <c r="C53" s="11">
        <v>47</v>
      </c>
      <c r="D53" s="43">
        <v>43212</v>
      </c>
      <c r="E53" s="11" t="s">
        <v>101</v>
      </c>
      <c r="F53" s="44">
        <v>47</v>
      </c>
      <c r="G53" s="72" t="s">
        <v>12</v>
      </c>
      <c r="H53" s="6"/>
      <c r="I53" s="6"/>
      <c r="J53" s="6"/>
      <c r="K53" s="6"/>
      <c r="L53" s="6"/>
      <c r="M53" s="11">
        <v>6</v>
      </c>
      <c r="N53" s="6"/>
      <c r="O53" s="11" t="s">
        <v>35</v>
      </c>
      <c r="P53" s="11" t="s">
        <v>104</v>
      </c>
      <c r="Q53" s="11">
        <v>70</v>
      </c>
      <c r="R53" s="6"/>
      <c r="S53" s="6"/>
      <c r="T53" s="6"/>
      <c r="U53" s="6"/>
      <c r="V53" s="11" t="s">
        <v>163</v>
      </c>
      <c r="W53" s="11" t="s">
        <v>14</v>
      </c>
      <c r="X53" s="73" t="s">
        <v>15</v>
      </c>
      <c r="Y53" s="41" t="s">
        <v>15</v>
      </c>
      <c r="Z53" s="13"/>
      <c r="AA53" s="13"/>
      <c r="AB53" s="13"/>
      <c r="AC53" s="13"/>
      <c r="AD53" s="13"/>
      <c r="AE53" s="13"/>
      <c r="AF53" s="13"/>
      <c r="AG53" s="13"/>
      <c r="AH53" s="11" t="s">
        <v>15</v>
      </c>
      <c r="AI53" s="6"/>
      <c r="AJ53" s="6"/>
      <c r="AK53" s="6"/>
      <c r="AL53" s="6"/>
      <c r="AM53" s="6"/>
      <c r="AN53" s="11" t="s">
        <v>15</v>
      </c>
      <c r="AO53" s="6"/>
      <c r="AP53" s="6"/>
      <c r="AQ53" s="6"/>
      <c r="AR53" s="6"/>
      <c r="AS53" s="6"/>
      <c r="AT53" s="6"/>
      <c r="AU53" s="11" t="s">
        <v>15</v>
      </c>
      <c r="AV53" s="6"/>
      <c r="AW53" s="6"/>
      <c r="AX53" s="6"/>
      <c r="AY53" s="6"/>
      <c r="AZ53" s="6"/>
      <c r="BA53" s="6"/>
      <c r="BB53" s="6"/>
      <c r="BC53" s="11" t="s">
        <v>14</v>
      </c>
      <c r="BD53" s="11" t="s">
        <v>15</v>
      </c>
      <c r="BE53" s="11" t="s">
        <v>15</v>
      </c>
      <c r="BF53" s="11" t="s">
        <v>15</v>
      </c>
      <c r="BG53" s="11" t="s">
        <v>15</v>
      </c>
      <c r="BH53" s="44" t="s">
        <v>15</v>
      </c>
      <c r="BI53" s="72" t="s">
        <v>10</v>
      </c>
      <c r="BJ53" s="11" t="s">
        <v>127</v>
      </c>
      <c r="BK53" s="11" t="s">
        <v>10</v>
      </c>
      <c r="BL53" s="11" t="s">
        <v>215</v>
      </c>
      <c r="BM53" s="11" t="s">
        <v>10</v>
      </c>
      <c r="BN53" s="73" t="s">
        <v>216</v>
      </c>
      <c r="BO53" s="86"/>
    </row>
    <row r="54" spans="1:67" ht="45">
      <c r="A54" s="15"/>
      <c r="B54" s="40" t="s">
        <v>10</v>
      </c>
      <c r="C54" s="11">
        <v>48</v>
      </c>
      <c r="D54" s="43">
        <v>43212</v>
      </c>
      <c r="E54" s="11" t="s">
        <v>105</v>
      </c>
      <c r="F54" s="44">
        <v>48</v>
      </c>
      <c r="G54" s="72" t="s">
        <v>12</v>
      </c>
      <c r="H54" s="6"/>
      <c r="I54" s="6"/>
      <c r="J54" s="11">
        <v>3</v>
      </c>
      <c r="K54" s="6"/>
      <c r="L54" s="6"/>
      <c r="M54" s="6"/>
      <c r="N54" s="6"/>
      <c r="O54" s="11" t="s">
        <v>35</v>
      </c>
      <c r="P54" s="11" t="s">
        <v>105</v>
      </c>
      <c r="Q54" s="11">
        <v>36</v>
      </c>
      <c r="R54" s="6"/>
      <c r="S54" s="6"/>
      <c r="T54" s="6"/>
      <c r="U54" s="6"/>
      <c r="V54" s="11" t="s">
        <v>163</v>
      </c>
      <c r="W54" s="11" t="s">
        <v>14</v>
      </c>
      <c r="X54" s="73" t="s">
        <v>15</v>
      </c>
      <c r="Y54" s="41" t="s">
        <v>15</v>
      </c>
      <c r="Z54" s="13"/>
      <c r="AA54" s="13"/>
      <c r="AB54" s="13"/>
      <c r="AC54" s="13"/>
      <c r="AD54" s="13"/>
      <c r="AE54" s="13"/>
      <c r="AF54" s="13"/>
      <c r="AG54" s="13"/>
      <c r="AH54" s="11" t="s">
        <v>15</v>
      </c>
      <c r="AI54" s="6"/>
      <c r="AJ54" s="6"/>
      <c r="AK54" s="6"/>
      <c r="AL54" s="6"/>
      <c r="AM54" s="6"/>
      <c r="AN54" s="11" t="s">
        <v>15</v>
      </c>
      <c r="AO54" s="6"/>
      <c r="AP54" s="6"/>
      <c r="AQ54" s="6"/>
      <c r="AR54" s="6"/>
      <c r="AS54" s="6"/>
      <c r="AT54" s="6"/>
      <c r="AU54" s="11" t="s">
        <v>15</v>
      </c>
      <c r="AV54" s="6"/>
      <c r="AW54" s="6"/>
      <c r="AX54" s="6"/>
      <c r="AY54" s="6"/>
      <c r="AZ54" s="6"/>
      <c r="BA54" s="6"/>
      <c r="BB54" s="6"/>
      <c r="BC54" s="11" t="s">
        <v>14</v>
      </c>
      <c r="BD54" s="11" t="s">
        <v>15</v>
      </c>
      <c r="BE54" s="11" t="s">
        <v>15</v>
      </c>
      <c r="BF54" s="11" t="s">
        <v>14</v>
      </c>
      <c r="BG54" s="11" t="s">
        <v>15</v>
      </c>
      <c r="BH54" s="44" t="s">
        <v>15</v>
      </c>
      <c r="BI54" s="72" t="s">
        <v>10</v>
      </c>
      <c r="BJ54" s="11" t="s">
        <v>128</v>
      </c>
      <c r="BK54" s="11" t="s">
        <v>10</v>
      </c>
      <c r="BL54" s="11" t="s">
        <v>217</v>
      </c>
      <c r="BM54" s="11" t="s">
        <v>10</v>
      </c>
      <c r="BN54" s="73" t="s">
        <v>129</v>
      </c>
      <c r="BO54" s="86"/>
    </row>
    <row r="55" spans="1:67" ht="45">
      <c r="A55" s="15"/>
      <c r="B55" s="52" t="s">
        <v>10</v>
      </c>
      <c r="C55" s="53">
        <v>49</v>
      </c>
      <c r="D55" s="54">
        <v>43212</v>
      </c>
      <c r="E55" s="53" t="s">
        <v>105</v>
      </c>
      <c r="F55" s="50">
        <v>49</v>
      </c>
      <c r="G55" s="76" t="s">
        <v>12</v>
      </c>
      <c r="H55" s="51"/>
      <c r="I55" s="51"/>
      <c r="J55" s="53">
        <v>3</v>
      </c>
      <c r="K55" s="51"/>
      <c r="L55" s="51"/>
      <c r="M55" s="51"/>
      <c r="N55" s="51"/>
      <c r="O55" s="53" t="s">
        <v>35</v>
      </c>
      <c r="P55" s="53" t="s">
        <v>105</v>
      </c>
      <c r="Q55" s="53">
        <v>32</v>
      </c>
      <c r="R55" s="53">
        <v>1</v>
      </c>
      <c r="S55" s="51"/>
      <c r="T55" s="51"/>
      <c r="U55" s="51"/>
      <c r="V55" s="51"/>
      <c r="W55" s="53" t="s">
        <v>14</v>
      </c>
      <c r="X55" s="77" t="s">
        <v>15</v>
      </c>
      <c r="Y55" s="64" t="s">
        <v>15</v>
      </c>
      <c r="Z55" s="55"/>
      <c r="AA55" s="55"/>
      <c r="AB55" s="55"/>
      <c r="AC55" s="55"/>
      <c r="AD55" s="55"/>
      <c r="AE55" s="55"/>
      <c r="AF55" s="55"/>
      <c r="AG55" s="55"/>
      <c r="AH55" s="53" t="s">
        <v>15</v>
      </c>
      <c r="AI55" s="51"/>
      <c r="AJ55" s="51"/>
      <c r="AK55" s="51"/>
      <c r="AL55" s="51"/>
      <c r="AM55" s="51"/>
      <c r="AN55" s="53" t="s">
        <v>15</v>
      </c>
      <c r="AO55" s="51"/>
      <c r="AP55" s="51"/>
      <c r="AQ55" s="51"/>
      <c r="AR55" s="51"/>
      <c r="AS55" s="51"/>
      <c r="AT55" s="51"/>
      <c r="AU55" s="53" t="s">
        <v>15</v>
      </c>
      <c r="AV55" s="51"/>
      <c r="AW55" s="51"/>
      <c r="AX55" s="51"/>
      <c r="AY55" s="51"/>
      <c r="AZ55" s="51"/>
      <c r="BA55" s="51"/>
      <c r="BB55" s="51"/>
      <c r="BC55" s="53" t="s">
        <v>14</v>
      </c>
      <c r="BD55" s="53" t="s">
        <v>15</v>
      </c>
      <c r="BE55" s="53" t="s">
        <v>15</v>
      </c>
      <c r="BF55" s="53" t="s">
        <v>14</v>
      </c>
      <c r="BG55" s="53" t="s">
        <v>15</v>
      </c>
      <c r="BH55" s="50" t="s">
        <v>15</v>
      </c>
      <c r="BI55" s="76" t="s">
        <v>10</v>
      </c>
      <c r="BJ55" s="53" t="s">
        <v>106</v>
      </c>
      <c r="BK55" s="53" t="s">
        <v>10</v>
      </c>
      <c r="BL55" s="53" t="s">
        <v>130</v>
      </c>
      <c r="BM55" s="53" t="s">
        <v>10</v>
      </c>
      <c r="BN55" s="77" t="s">
        <v>218</v>
      </c>
      <c r="BO55" s="86"/>
    </row>
    <row r="56" spans="1:67" ht="60.75" thickBot="1">
      <c r="A56" s="15"/>
      <c r="B56" s="56" t="s">
        <v>10</v>
      </c>
      <c r="C56" s="57">
        <v>50</v>
      </c>
      <c r="D56" s="58">
        <v>43212</v>
      </c>
      <c r="E56" s="57" t="s">
        <v>105</v>
      </c>
      <c r="F56" s="59">
        <v>50</v>
      </c>
      <c r="G56" s="78" t="s">
        <v>12</v>
      </c>
      <c r="H56" s="60"/>
      <c r="I56" s="57">
        <v>2</v>
      </c>
      <c r="J56" s="60"/>
      <c r="K56" s="60"/>
      <c r="L56" s="60"/>
      <c r="M56" s="60"/>
      <c r="N56" s="60"/>
      <c r="O56" s="57" t="s">
        <v>35</v>
      </c>
      <c r="P56" s="57" t="s">
        <v>105</v>
      </c>
      <c r="Q56" s="57">
        <v>30</v>
      </c>
      <c r="R56" s="60"/>
      <c r="S56" s="57">
        <v>2</v>
      </c>
      <c r="T56" s="60"/>
      <c r="U56" s="60"/>
      <c r="V56" s="60"/>
      <c r="W56" s="57" t="s">
        <v>14</v>
      </c>
      <c r="X56" s="79" t="s">
        <v>15</v>
      </c>
      <c r="Y56" s="65" t="s">
        <v>15</v>
      </c>
      <c r="Z56" s="61"/>
      <c r="AA56" s="61"/>
      <c r="AB56" s="61"/>
      <c r="AC56" s="61"/>
      <c r="AD56" s="61"/>
      <c r="AE56" s="61"/>
      <c r="AF56" s="61"/>
      <c r="AG56" s="61"/>
      <c r="AH56" s="57" t="s">
        <v>15</v>
      </c>
      <c r="AI56" s="60"/>
      <c r="AJ56" s="60"/>
      <c r="AK56" s="60"/>
      <c r="AL56" s="60"/>
      <c r="AM56" s="60"/>
      <c r="AN56" s="57" t="s">
        <v>15</v>
      </c>
      <c r="AO56" s="60"/>
      <c r="AP56" s="60"/>
      <c r="AQ56" s="60"/>
      <c r="AR56" s="60"/>
      <c r="AS56" s="60"/>
      <c r="AT56" s="60"/>
      <c r="AU56" s="57" t="s">
        <v>15</v>
      </c>
      <c r="AV56" s="60"/>
      <c r="AW56" s="60"/>
      <c r="AX56" s="60"/>
      <c r="AY56" s="60"/>
      <c r="AZ56" s="60"/>
      <c r="BA56" s="60"/>
      <c r="BB56" s="60"/>
      <c r="BC56" s="57" t="s">
        <v>14</v>
      </c>
      <c r="BD56" s="57" t="s">
        <v>15</v>
      </c>
      <c r="BE56" s="57" t="s">
        <v>15</v>
      </c>
      <c r="BF56" s="57" t="s">
        <v>15</v>
      </c>
      <c r="BG56" s="57" t="s">
        <v>15</v>
      </c>
      <c r="BH56" s="59" t="s">
        <v>15</v>
      </c>
      <c r="BI56" s="78" t="s">
        <v>10</v>
      </c>
      <c r="BJ56" s="57" t="s">
        <v>219</v>
      </c>
      <c r="BK56" s="57" t="s">
        <v>10</v>
      </c>
      <c r="BL56" s="62" t="s">
        <v>220</v>
      </c>
      <c r="BM56" s="57" t="s">
        <v>10</v>
      </c>
      <c r="BN56" s="79" t="s">
        <v>131</v>
      </c>
      <c r="BO56" s="86"/>
    </row>
    <row r="57" spans="1:6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91"/>
      <c r="BM57" s="15"/>
      <c r="BN57" s="15"/>
      <c r="BO57" s="86"/>
    </row>
    <row r="58" spans="1:67">
      <c r="A58" s="15"/>
      <c r="B58" s="15"/>
      <c r="C58" s="15"/>
      <c r="D58" s="15"/>
      <c r="E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91"/>
      <c r="BM58" s="15"/>
      <c r="BN58" s="15"/>
      <c r="BO58" s="86"/>
    </row>
    <row r="59" spans="1:67" ht="15.75" customHeight="1">
      <c r="B59" s="98" t="s">
        <v>294</v>
      </c>
      <c r="C59" s="92" t="s">
        <v>273</v>
      </c>
      <c r="D59" s="92" t="s">
        <v>272</v>
      </c>
      <c r="F59" s="96" t="s">
        <v>282</v>
      </c>
      <c r="G59" s="92" t="s">
        <v>273</v>
      </c>
      <c r="H59" s="92" t="s">
        <v>272</v>
      </c>
      <c r="P59" s="96" t="s">
        <v>9</v>
      </c>
      <c r="Q59" s="90" t="s">
        <v>273</v>
      </c>
      <c r="R59" s="90" t="s">
        <v>272</v>
      </c>
      <c r="AA59" s="96" t="s">
        <v>290</v>
      </c>
      <c r="AG59" s="96" t="s">
        <v>291</v>
      </c>
      <c r="AN59" s="96" t="s">
        <v>292</v>
      </c>
      <c r="AU59" s="96" t="s">
        <v>298</v>
      </c>
      <c r="BC59" s="96" t="s">
        <v>286</v>
      </c>
      <c r="BI59" s="96" t="s">
        <v>287</v>
      </c>
      <c r="BJ59" s="90" t="s">
        <v>273</v>
      </c>
      <c r="BK59" s="90" t="s">
        <v>272</v>
      </c>
    </row>
    <row r="60" spans="1:67" ht="15.75" customHeight="1">
      <c r="B60" t="s">
        <v>208</v>
      </c>
      <c r="C60" s="90">
        <f>COUNTIF(E7:E56,"dapin")</f>
        <v>1</v>
      </c>
      <c r="D60" s="90">
        <f>C60/50*100</f>
        <v>2</v>
      </c>
      <c r="F60" s="93" t="s">
        <v>274</v>
      </c>
      <c r="G60" s="90">
        <f>COUNTIF(G7:G56,"M")</f>
        <v>32</v>
      </c>
      <c r="H60" s="90">
        <f>G60/50*100</f>
        <v>64</v>
      </c>
      <c r="P60" s="93" t="s">
        <v>13</v>
      </c>
      <c r="Q60" s="90">
        <v>9</v>
      </c>
      <c r="R60" s="90">
        <f t="shared" ref="R60:R65" si="0">Q60/50*100</f>
        <v>18</v>
      </c>
      <c r="AA60" s="90" t="s">
        <v>273</v>
      </c>
      <c r="AB60" s="90" t="s">
        <v>272</v>
      </c>
      <c r="AG60" s="90" t="s">
        <v>273</v>
      </c>
      <c r="AH60" s="90" t="s">
        <v>272</v>
      </c>
      <c r="AN60" s="90" t="s">
        <v>273</v>
      </c>
      <c r="AO60" s="90" t="s">
        <v>272</v>
      </c>
      <c r="AU60" s="90" t="s">
        <v>273</v>
      </c>
      <c r="AV60" s="90" t="s">
        <v>272</v>
      </c>
      <c r="BD60" s="90" t="s">
        <v>273</v>
      </c>
      <c r="BE60" s="90" t="s">
        <v>272</v>
      </c>
      <c r="BI60" s="93" t="s">
        <v>10</v>
      </c>
      <c r="BJ60" s="90">
        <f>COUNTIF(BI7:BI56,"y")</f>
        <v>48</v>
      </c>
      <c r="BK60" s="95">
        <f>BJ60/50*100</f>
        <v>96</v>
      </c>
    </row>
    <row r="61" spans="1:67" ht="15.75" customHeight="1">
      <c r="B61" t="s">
        <v>186</v>
      </c>
      <c r="C61" s="90">
        <f>COUNTIF(E7:E56,"dawara")</f>
        <v>7</v>
      </c>
      <c r="D61" s="90">
        <f t="shared" ref="D60:D70" si="1">C61/50*100</f>
        <v>14.000000000000002</v>
      </c>
      <c r="F61" s="93" t="s">
        <v>275</v>
      </c>
      <c r="G61" s="90">
        <f>COUNTIF(G7:G56,"F")</f>
        <v>17</v>
      </c>
      <c r="H61" s="90">
        <f>G61/50*100</f>
        <v>34</v>
      </c>
      <c r="P61" s="94" t="s">
        <v>29</v>
      </c>
      <c r="Q61" s="90">
        <v>22</v>
      </c>
      <c r="R61" s="90">
        <f t="shared" si="0"/>
        <v>44</v>
      </c>
      <c r="Z61">
        <v>1</v>
      </c>
      <c r="AA61" s="90">
        <f>COUNTIF(Y7:Y56,"1")</f>
        <v>8</v>
      </c>
      <c r="AB61" s="90">
        <f t="shared" ref="AB61:AB69" si="2">AA61/58*100</f>
        <v>13.793103448275861</v>
      </c>
      <c r="AF61">
        <v>1</v>
      </c>
      <c r="AG61" s="90">
        <f>COUNTIF(AH7:AH56,"1")</f>
        <v>3</v>
      </c>
      <c r="AH61" s="90">
        <f>AG61/36*100</f>
        <v>8.3333333333333321</v>
      </c>
      <c r="AM61">
        <v>7</v>
      </c>
      <c r="AN61" s="90">
        <f>COUNTIF(AN7:AN56,"7")</f>
        <v>6</v>
      </c>
      <c r="AO61" s="90">
        <f t="shared" ref="AO61:AO67" si="3">AN61/43*100</f>
        <v>13.953488372093023</v>
      </c>
      <c r="AT61">
        <v>14</v>
      </c>
      <c r="AU61" s="90">
        <f>COUNTIF(AU7:AU56,"14")</f>
        <v>9</v>
      </c>
      <c r="AV61" s="90">
        <f t="shared" ref="AV61:AV68" si="4">AU61/40*100</f>
        <v>22.5</v>
      </c>
      <c r="BC61" s="93" t="s">
        <v>10</v>
      </c>
      <c r="BD61" s="90">
        <f>COUNTIF(BC7:BC56,"y")</f>
        <v>22</v>
      </c>
      <c r="BE61" s="95">
        <f>BD61/50*100</f>
        <v>44</v>
      </c>
      <c r="BI61" s="93" t="s">
        <v>14</v>
      </c>
      <c r="BJ61" s="90">
        <f>COUNTIF(BI7:BI56,"n")</f>
        <v>2</v>
      </c>
      <c r="BK61" s="95">
        <f>BJ61/50*100</f>
        <v>4</v>
      </c>
    </row>
    <row r="62" spans="1:67" ht="15.75" customHeight="1">
      <c r="B62" t="s">
        <v>37</v>
      </c>
      <c r="C62" s="90">
        <f>COUNTIF(E7:E56,"dhara")</f>
        <v>2</v>
      </c>
      <c r="D62" s="90">
        <f t="shared" si="1"/>
        <v>4</v>
      </c>
      <c r="F62" s="93" t="s">
        <v>276</v>
      </c>
      <c r="G62" s="90">
        <v>1</v>
      </c>
      <c r="H62" s="90">
        <f>G62/50*100</f>
        <v>2</v>
      </c>
      <c r="P62" s="94" t="s">
        <v>62</v>
      </c>
      <c r="Q62" s="90">
        <v>3</v>
      </c>
      <c r="R62" s="90">
        <f t="shared" si="0"/>
        <v>6</v>
      </c>
      <c r="Z62">
        <v>2</v>
      </c>
      <c r="AA62" s="90">
        <f>COUNTIF(Z7:Z56,"2")</f>
        <v>8</v>
      </c>
      <c r="AB62" s="90">
        <f t="shared" si="2"/>
        <v>13.793103448275861</v>
      </c>
      <c r="AF62">
        <v>2</v>
      </c>
      <c r="AG62" s="90">
        <f>COUNTIF(AI7:AI56,"2")</f>
        <v>6</v>
      </c>
      <c r="AH62" s="90">
        <f t="shared" ref="AH62:AH66" si="5">AG62/36*100</f>
        <v>16.666666666666664</v>
      </c>
      <c r="AM62">
        <v>8</v>
      </c>
      <c r="AN62" s="90">
        <f>COUNTIF(AO7:AO56,"8")</f>
        <v>3</v>
      </c>
      <c r="AO62" s="90">
        <f t="shared" si="3"/>
        <v>6.9767441860465116</v>
      </c>
      <c r="AT62">
        <v>15</v>
      </c>
      <c r="AU62" s="90">
        <f>COUNTIF(AV7:AV56,"15")</f>
        <v>9</v>
      </c>
      <c r="AV62" s="90">
        <f t="shared" si="4"/>
        <v>22.5</v>
      </c>
      <c r="BC62" s="93" t="s">
        <v>14</v>
      </c>
      <c r="BD62" s="90">
        <f>COUNTIF(BC7:BC56,"n")</f>
        <v>27</v>
      </c>
      <c r="BE62" s="95">
        <f>BD62/50*100</f>
        <v>54</v>
      </c>
      <c r="BI62" s="94" t="s">
        <v>15</v>
      </c>
      <c r="BJ62" s="90">
        <f>COUNTIF(BI7:BI56,"na")</f>
        <v>0</v>
      </c>
      <c r="BK62" s="95">
        <f>BJ62/50*100</f>
        <v>0</v>
      </c>
    </row>
    <row r="63" spans="1:67" ht="15.75" customHeight="1">
      <c r="B63" t="s">
        <v>88</v>
      </c>
      <c r="C63" s="90">
        <f>COUNTIF(E7:E56,"dobhi")</f>
        <v>3</v>
      </c>
      <c r="D63" s="90">
        <f t="shared" si="1"/>
        <v>6</v>
      </c>
      <c r="P63" s="94" t="s">
        <v>280</v>
      </c>
      <c r="Q63" s="90">
        <v>3</v>
      </c>
      <c r="R63" s="90">
        <f t="shared" si="0"/>
        <v>6</v>
      </c>
      <c r="W63" s="15"/>
      <c r="X63" s="15"/>
      <c r="Z63">
        <v>3</v>
      </c>
      <c r="AA63" s="90">
        <f>COUNTIF(AA7:AA56,"3")</f>
        <v>2</v>
      </c>
      <c r="AB63" s="90">
        <f t="shared" si="2"/>
        <v>3.4482758620689653</v>
      </c>
      <c r="AF63">
        <v>3</v>
      </c>
      <c r="AG63" s="90">
        <f>COUNTIF(AJ7:AJ56,"3")</f>
        <v>5</v>
      </c>
      <c r="AH63" s="90">
        <f t="shared" si="5"/>
        <v>13.888888888888889</v>
      </c>
      <c r="AM63">
        <v>9</v>
      </c>
      <c r="AN63" s="90">
        <f>COUNTIF(AP7:AP56,"9")</f>
        <v>8</v>
      </c>
      <c r="AO63" s="90">
        <f t="shared" si="3"/>
        <v>18.604651162790699</v>
      </c>
      <c r="AT63">
        <v>16</v>
      </c>
      <c r="AU63" s="90">
        <f>COUNTIF(AW7:AW56,"16")</f>
        <v>7</v>
      </c>
      <c r="AV63" s="90">
        <f t="shared" si="4"/>
        <v>17.5</v>
      </c>
      <c r="BC63" s="94" t="s">
        <v>15</v>
      </c>
      <c r="BD63" s="90">
        <f>COUNTIF(BC7:BC56,"na")</f>
        <v>1</v>
      </c>
      <c r="BE63" s="95">
        <f>BD63/50*100</f>
        <v>2</v>
      </c>
    </row>
    <row r="64" spans="1:67" ht="15.75" customHeight="1">
      <c r="B64" t="s">
        <v>105</v>
      </c>
      <c r="C64" s="90">
        <f>COUNTIF(E7:E56,"galang")</f>
        <v>3</v>
      </c>
      <c r="D64" s="90">
        <f t="shared" si="1"/>
        <v>6</v>
      </c>
      <c r="F64" s="15"/>
      <c r="P64" s="94" t="s">
        <v>45</v>
      </c>
      <c r="Q64" s="90">
        <v>1</v>
      </c>
      <c r="R64" s="90">
        <f t="shared" si="0"/>
        <v>2</v>
      </c>
      <c r="W64" s="15"/>
      <c r="X64" s="15"/>
      <c r="Z64">
        <v>4</v>
      </c>
      <c r="AA64" s="90">
        <f>COUNTIF(AB7:AB56,"4")</f>
        <v>10</v>
      </c>
      <c r="AB64" s="90">
        <f t="shared" si="2"/>
        <v>17.241379310344829</v>
      </c>
      <c r="AF64">
        <v>4</v>
      </c>
      <c r="AG64" s="90">
        <f>COUNTIF(AK7:AK56,"4")</f>
        <v>4</v>
      </c>
      <c r="AH64" s="90">
        <f t="shared" si="5"/>
        <v>11.111111111111111</v>
      </c>
      <c r="AM64">
        <v>10</v>
      </c>
      <c r="AN64" s="90">
        <f>COUNTIF(AQ7:AQ56,"10")</f>
        <v>5</v>
      </c>
      <c r="AO64" s="90">
        <f t="shared" si="3"/>
        <v>11.627906976744185</v>
      </c>
      <c r="AT64">
        <v>17</v>
      </c>
      <c r="AU64" s="90">
        <f>COUNTIF(AX7:AX56,"17")</f>
        <v>4</v>
      </c>
      <c r="AV64" s="90">
        <f t="shared" si="4"/>
        <v>10</v>
      </c>
    </row>
    <row r="65" spans="2:63" ht="15.75" customHeight="1">
      <c r="B65" t="s">
        <v>97</v>
      </c>
      <c r="C65" s="90">
        <f>COUNTIF(E7:E56,"kathi")</f>
        <v>3</v>
      </c>
      <c r="D65" s="90">
        <f t="shared" si="1"/>
        <v>6</v>
      </c>
      <c r="F65" s="96" t="s">
        <v>283</v>
      </c>
      <c r="G65" s="92" t="s">
        <v>273</v>
      </c>
      <c r="H65" s="92" t="s">
        <v>272</v>
      </c>
      <c r="I65" s="15"/>
      <c r="J65" s="15"/>
      <c r="K65" s="15"/>
      <c r="L65" s="15"/>
      <c r="M65" s="15"/>
      <c r="N65" s="15"/>
      <c r="P65" s="94" t="s">
        <v>86</v>
      </c>
      <c r="Q65" s="92">
        <v>12</v>
      </c>
      <c r="R65" s="90">
        <f t="shared" si="0"/>
        <v>24</v>
      </c>
      <c r="W65" s="15"/>
      <c r="X65" s="15"/>
      <c r="Z65">
        <v>5</v>
      </c>
      <c r="AA65" s="90">
        <f>COUNTIF(AC7:AC56,"5")</f>
        <v>11</v>
      </c>
      <c r="AB65" s="90">
        <f t="shared" si="2"/>
        <v>18.96551724137931</v>
      </c>
      <c r="AF65">
        <v>5</v>
      </c>
      <c r="AG65" s="90">
        <f>COUNTIF(AL7:AL56,"5")</f>
        <v>10</v>
      </c>
      <c r="AH65" s="90">
        <f t="shared" si="5"/>
        <v>27.777777777777779</v>
      </c>
      <c r="AM65">
        <v>11</v>
      </c>
      <c r="AN65" s="90">
        <f>COUNTIF(AR7:AR56,"11")</f>
        <v>4</v>
      </c>
      <c r="AO65" s="90">
        <f t="shared" si="3"/>
        <v>9.3023255813953494</v>
      </c>
      <c r="AT65">
        <v>18</v>
      </c>
      <c r="AU65" s="90">
        <f>COUNTIF(AY7:AY56,"18")</f>
        <v>0</v>
      </c>
      <c r="AV65" s="90">
        <f t="shared" si="4"/>
        <v>0</v>
      </c>
      <c r="BC65" s="96" t="s">
        <v>299</v>
      </c>
      <c r="BI65" s="96" t="s">
        <v>288</v>
      </c>
      <c r="BJ65" s="90" t="s">
        <v>273</v>
      </c>
      <c r="BK65" s="90" t="s">
        <v>272</v>
      </c>
    </row>
    <row r="66" spans="2:63" ht="15.75" customHeight="1">
      <c r="B66" t="s">
        <v>101</v>
      </c>
      <c r="C66" s="90">
        <f>COUNTIF(E7:E56,"kukri")</f>
        <v>3</v>
      </c>
      <c r="D66" s="90">
        <f t="shared" si="1"/>
        <v>6</v>
      </c>
      <c r="F66" s="15">
        <v>1</v>
      </c>
      <c r="G66" s="92">
        <f>COUNT(H7:H56)</f>
        <v>3</v>
      </c>
      <c r="H66" s="92">
        <f t="shared" ref="H66:H72" si="6">G66/50*100</f>
        <v>6</v>
      </c>
      <c r="W66" s="15"/>
      <c r="X66" s="15"/>
      <c r="Z66">
        <v>6</v>
      </c>
      <c r="AA66" s="90">
        <f>COUNTIF(AD7:AD56,"6")</f>
        <v>9</v>
      </c>
      <c r="AB66" s="90">
        <f t="shared" si="2"/>
        <v>15.517241379310345</v>
      </c>
      <c r="AF66">
        <v>6</v>
      </c>
      <c r="AG66" s="90">
        <f>COUNTIF(AM7:AM56,"6")</f>
        <v>8</v>
      </c>
      <c r="AH66" s="90">
        <f t="shared" si="5"/>
        <v>22.222222222222221</v>
      </c>
      <c r="AM66">
        <v>12</v>
      </c>
      <c r="AN66" s="90">
        <f>COUNTIF(AS7:AS56,"12")</f>
        <v>7</v>
      </c>
      <c r="AO66" s="90">
        <f t="shared" si="3"/>
        <v>16.279069767441861</v>
      </c>
      <c r="AT66">
        <v>19</v>
      </c>
      <c r="AU66" s="90">
        <f>COUNTIF(AZ7:AZ56,"19")</f>
        <v>8</v>
      </c>
      <c r="AV66" s="90">
        <f t="shared" si="4"/>
        <v>20</v>
      </c>
      <c r="BD66" s="90" t="s">
        <v>273</v>
      </c>
      <c r="BE66" s="90" t="s">
        <v>272</v>
      </c>
      <c r="BI66" s="93" t="s">
        <v>10</v>
      </c>
      <c r="BJ66" s="90">
        <f>COUNTIF(BK7:BK56,"y")</f>
        <v>44</v>
      </c>
      <c r="BK66" s="95">
        <f>BJ66/50*100</f>
        <v>88</v>
      </c>
    </row>
    <row r="67" spans="2:63" ht="15.75" customHeight="1">
      <c r="B67" t="s">
        <v>39</v>
      </c>
      <c r="C67" s="90">
        <f>COUNTIF(E7:E56,"neri")</f>
        <v>8</v>
      </c>
      <c r="D67" s="90">
        <f t="shared" si="1"/>
        <v>16</v>
      </c>
      <c r="F67">
        <v>2</v>
      </c>
      <c r="G67" s="92">
        <f>COUNT(I7:I56)</f>
        <v>4</v>
      </c>
      <c r="H67" s="92">
        <f t="shared" si="6"/>
        <v>8</v>
      </c>
      <c r="P67" s="99" t="s">
        <v>293</v>
      </c>
      <c r="W67" s="15"/>
      <c r="X67" s="15"/>
      <c r="Z67">
        <v>7</v>
      </c>
      <c r="AA67" s="90">
        <f>COUNTIF(AE7:AE56,"7")</f>
        <v>2</v>
      </c>
      <c r="AB67" s="90">
        <f t="shared" si="2"/>
        <v>3.4482758620689653</v>
      </c>
      <c r="AM67">
        <v>13</v>
      </c>
      <c r="AN67" s="90">
        <f>COUNTIF(AT7:AT56,"13")</f>
        <v>10</v>
      </c>
      <c r="AO67" s="90">
        <f t="shared" si="3"/>
        <v>23.255813953488371</v>
      </c>
      <c r="AT67">
        <v>20</v>
      </c>
      <c r="AU67" s="90">
        <f>COUNTIF(BA7:BA56,"20")</f>
        <v>2</v>
      </c>
      <c r="AV67" s="90">
        <f t="shared" si="4"/>
        <v>5</v>
      </c>
      <c r="BC67" s="93" t="s">
        <v>10</v>
      </c>
      <c r="BD67" s="90">
        <f>COUNTIF(BF7:BF56,"y")</f>
        <v>2</v>
      </c>
      <c r="BE67" s="95">
        <f>BD67/50*100</f>
        <v>4</v>
      </c>
      <c r="BI67" s="93" t="s">
        <v>14</v>
      </c>
      <c r="BJ67" s="90">
        <f>COUNTIF(BK7:BK56,"n")</f>
        <v>5</v>
      </c>
      <c r="BK67" s="95">
        <f>BJ67/50*100</f>
        <v>10</v>
      </c>
    </row>
    <row r="68" spans="2:63" ht="15.75" customHeight="1">
      <c r="B68" t="s">
        <v>11</v>
      </c>
      <c r="C68" s="90">
        <f>COUNTIF(E7:E56,"phojal")</f>
        <v>10</v>
      </c>
      <c r="D68" s="90">
        <f t="shared" si="1"/>
        <v>20</v>
      </c>
      <c r="F68">
        <v>3</v>
      </c>
      <c r="G68" s="92">
        <f>COUNT(J7:J56)</f>
        <v>11</v>
      </c>
      <c r="H68" s="92">
        <f t="shared" si="6"/>
        <v>22</v>
      </c>
      <c r="P68" s="15" t="s">
        <v>277</v>
      </c>
      <c r="Q68" s="90">
        <f>MAX(Q7:Q56)</f>
        <v>70</v>
      </c>
      <c r="W68" s="15"/>
      <c r="X68" s="15"/>
      <c r="Z68">
        <v>8</v>
      </c>
      <c r="AA68" s="90">
        <f>COUNTIF(AF7:AF56,"8")</f>
        <v>2</v>
      </c>
      <c r="AB68" s="90">
        <f t="shared" si="2"/>
        <v>3.4482758620689653</v>
      </c>
      <c r="AT68">
        <v>21</v>
      </c>
      <c r="AU68" s="90">
        <f>COUNTIF(BB7:BB56,"21")</f>
        <v>1</v>
      </c>
      <c r="AV68" s="90">
        <f t="shared" si="4"/>
        <v>2.5</v>
      </c>
      <c r="BC68" s="93" t="s">
        <v>14</v>
      </c>
      <c r="BD68" s="90">
        <f>COUNTIF(BF7:BF56,"n")</f>
        <v>18</v>
      </c>
      <c r="BE68" s="95">
        <f>BD68/50*100</f>
        <v>36</v>
      </c>
      <c r="BI68" s="94" t="s">
        <v>281</v>
      </c>
      <c r="BJ68" s="90">
        <f>COUNTIF(BK7:BK56,"no idea")</f>
        <v>1</v>
      </c>
      <c r="BK68" s="95">
        <f>BJ68/50*100</f>
        <v>2</v>
      </c>
    </row>
    <row r="69" spans="2:63" ht="15.75" customHeight="1">
      <c r="B69" t="s">
        <v>31</v>
      </c>
      <c r="C69" s="90">
        <f>COUNTIF(E7:E56,"runga")</f>
        <v>4</v>
      </c>
      <c r="D69" s="90">
        <f t="shared" si="1"/>
        <v>8</v>
      </c>
      <c r="F69">
        <v>4</v>
      </c>
      <c r="G69" s="92">
        <f>COUNT(K7:K56)</f>
        <v>7</v>
      </c>
      <c r="H69" s="92">
        <f t="shared" si="6"/>
        <v>14.000000000000002</v>
      </c>
      <c r="P69" s="15" t="s">
        <v>278</v>
      </c>
      <c r="Q69" s="90">
        <f>MIN(Q7:Q56)</f>
        <v>1</v>
      </c>
      <c r="X69" s="15"/>
      <c r="Z69">
        <v>9</v>
      </c>
      <c r="AA69" s="90">
        <f>COUNTIF(AG7:AG56,"9")</f>
        <v>6</v>
      </c>
      <c r="AB69" s="90">
        <f t="shared" si="2"/>
        <v>10.344827586206897</v>
      </c>
      <c r="BC69" s="94" t="s">
        <v>15</v>
      </c>
      <c r="BD69" s="90">
        <f>COUNTIF(BF7:BF56,"na")</f>
        <v>30</v>
      </c>
      <c r="BE69" s="95">
        <f>BD69/50*100</f>
        <v>60</v>
      </c>
    </row>
    <row r="70" spans="2:63" ht="15.75" customHeight="1">
      <c r="B70" t="s">
        <v>59</v>
      </c>
      <c r="C70" s="90">
        <v>6</v>
      </c>
      <c r="D70" s="90">
        <f t="shared" si="1"/>
        <v>12</v>
      </c>
      <c r="F70">
        <v>5</v>
      </c>
      <c r="G70" s="92">
        <f>COUNT(L7:L56)</f>
        <v>12</v>
      </c>
      <c r="H70" s="92">
        <f t="shared" si="6"/>
        <v>24</v>
      </c>
      <c r="P70" s="15" t="s">
        <v>279</v>
      </c>
      <c r="Q70" s="95">
        <f>AVERAGE(Q7:Q56)</f>
        <v>35.612244897959187</v>
      </c>
    </row>
    <row r="71" spans="2:63" ht="15.75" customHeight="1">
      <c r="C71" s="97"/>
      <c r="F71">
        <v>6</v>
      </c>
      <c r="G71" s="92">
        <f>COUNT(M7:M56)</f>
        <v>11</v>
      </c>
      <c r="H71" s="92">
        <f t="shared" si="6"/>
        <v>22</v>
      </c>
    </row>
    <row r="72" spans="2:63" ht="15.75" customHeight="1">
      <c r="F72">
        <v>7</v>
      </c>
      <c r="G72" s="92">
        <f>COUNT(N7:N56)</f>
        <v>2</v>
      </c>
      <c r="H72" s="92">
        <f t="shared" si="6"/>
        <v>4</v>
      </c>
      <c r="BI72" s="96" t="s">
        <v>289</v>
      </c>
      <c r="BJ72" s="90" t="s">
        <v>273</v>
      </c>
      <c r="BK72" s="90" t="s">
        <v>272</v>
      </c>
    </row>
    <row r="73" spans="2:63" ht="15.75" customHeight="1">
      <c r="P73" s="96" t="s">
        <v>284</v>
      </c>
      <c r="Q73" s="90" t="s">
        <v>273</v>
      </c>
      <c r="R73" s="90" t="s">
        <v>272</v>
      </c>
      <c r="BI73" s="93" t="s">
        <v>10</v>
      </c>
      <c r="BJ73" s="90">
        <f>COUNTIF(BM7:BM56,"y")</f>
        <v>48</v>
      </c>
      <c r="BK73" s="95">
        <f>BJ73/50*100</f>
        <v>96</v>
      </c>
    </row>
    <row r="74" spans="2:63" ht="15.75" customHeight="1">
      <c r="P74">
        <v>1</v>
      </c>
      <c r="Q74" s="90">
        <f>COUNTIF(R7:R56,1)</f>
        <v>10</v>
      </c>
      <c r="R74" s="90">
        <f t="shared" ref="R74:R79" si="7">Q74/50*100</f>
        <v>20</v>
      </c>
      <c r="BI74" s="93" t="s">
        <v>14</v>
      </c>
      <c r="BJ74" s="90">
        <f>COUNTIF(BM7:BM56,"n")</f>
        <v>2</v>
      </c>
      <c r="BK74" s="95">
        <f>BJ74/50*100</f>
        <v>4</v>
      </c>
    </row>
    <row r="75" spans="2:63" ht="15.75" customHeight="1">
      <c r="P75">
        <v>2</v>
      </c>
      <c r="Q75" s="90">
        <f>COUNTIF(S7:S56, 2)</f>
        <v>18</v>
      </c>
      <c r="R75" s="90">
        <f t="shared" si="7"/>
        <v>36</v>
      </c>
      <c r="BI75" s="94" t="s">
        <v>15</v>
      </c>
      <c r="BJ75" s="90">
        <f>COUNTIF(BM7:BM56,"na")</f>
        <v>0</v>
      </c>
      <c r="BK75" s="95">
        <f>BJ75/50*100</f>
        <v>0</v>
      </c>
    </row>
    <row r="76" spans="2:63" ht="15.75" customHeight="1">
      <c r="P76">
        <v>3</v>
      </c>
      <c r="Q76" s="90">
        <f>COUNTIF(T7:T56, 3)</f>
        <v>1</v>
      </c>
      <c r="R76" s="90">
        <f t="shared" si="7"/>
        <v>2</v>
      </c>
    </row>
    <row r="77" spans="2:63" ht="15.75" customHeight="1">
      <c r="P77">
        <v>4</v>
      </c>
      <c r="Q77" s="90">
        <f>COUNTIF(U7:U56, 4)</f>
        <v>1</v>
      </c>
      <c r="R77" s="90">
        <f t="shared" si="7"/>
        <v>2</v>
      </c>
    </row>
    <row r="78" spans="2:63" ht="15.75" customHeight="1">
      <c r="P78">
        <v>5</v>
      </c>
      <c r="Q78" s="90">
        <f>COUNTIF(V7:V56, 5)</f>
        <v>0</v>
      </c>
      <c r="R78" s="90">
        <f t="shared" si="7"/>
        <v>0</v>
      </c>
    </row>
    <row r="79" spans="2:63" ht="15.75" customHeight="1">
      <c r="P79" s="93" t="s">
        <v>163</v>
      </c>
      <c r="Q79" s="90">
        <f>COUNTIF(V7:V56,"none")</f>
        <v>20</v>
      </c>
      <c r="R79" s="90">
        <f t="shared" si="7"/>
        <v>40</v>
      </c>
    </row>
    <row r="80" spans="2:63" ht="15.75" customHeight="1"/>
    <row r="81" spans="16:18" ht="15.75" customHeight="1"/>
    <row r="82" spans="16:18" ht="15.75" customHeight="1"/>
    <row r="83" spans="16:18" ht="15.75" customHeight="1">
      <c r="P83" s="75" t="s">
        <v>285</v>
      </c>
      <c r="Q83" s="92" t="s">
        <v>273</v>
      </c>
      <c r="R83" s="92" t="s">
        <v>272</v>
      </c>
    </row>
    <row r="84" spans="16:18" ht="15.75" customHeight="1">
      <c r="P84" s="93" t="s">
        <v>10</v>
      </c>
      <c r="Q84" s="90">
        <f>COUNTIF(W7:W56,"Y")</f>
        <v>9</v>
      </c>
      <c r="R84" s="90">
        <f>Q84/50*100</f>
        <v>18</v>
      </c>
    </row>
    <row r="85" spans="16:18" ht="15.75" customHeight="1">
      <c r="P85" s="93" t="s">
        <v>14</v>
      </c>
      <c r="Q85" s="90">
        <f>COUNTIF(W7:W56,"n")</f>
        <v>41</v>
      </c>
      <c r="R85" s="90">
        <f>Q85/50*100</f>
        <v>82</v>
      </c>
    </row>
    <row r="86" spans="16:18" ht="15.75" customHeight="1"/>
    <row r="87" spans="16:18" ht="15.75" customHeight="1"/>
    <row r="88" spans="16:18" ht="15.75" customHeight="1"/>
    <row r="89" spans="16:18" ht="15.75" customHeight="1"/>
    <row r="90" spans="16:18" ht="15.75" customHeight="1"/>
    <row r="91" spans="16:18" ht="15.75" customHeight="1"/>
    <row r="92" spans="16:18" ht="15.75" customHeight="1"/>
    <row r="93" spans="16:18" ht="15.75" customHeight="1"/>
    <row r="94" spans="16:18" ht="15.75" customHeight="1"/>
    <row r="95" spans="16:18" ht="15.75" customHeight="1"/>
    <row r="96" spans="16:1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ortState ref="B60:B70">
    <sortCondition ref="B61"/>
  </sortState>
  <dataConsolidate/>
  <mergeCells count="10">
    <mergeCell ref="G4:X4"/>
    <mergeCell ref="B4:F4"/>
    <mergeCell ref="BI4:BN4"/>
    <mergeCell ref="Y4:BH4"/>
    <mergeCell ref="AN5:AT5"/>
    <mergeCell ref="AU5:BB5"/>
    <mergeCell ref="H5:N5"/>
    <mergeCell ref="R5:V5"/>
    <mergeCell ref="Y5:AG5"/>
    <mergeCell ref="AH5:AM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 1 Questionnaire Response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Johnson</dc:creator>
  <cp:lastModifiedBy>Richard Johnson</cp:lastModifiedBy>
  <dcterms:created xsi:type="dcterms:W3CDTF">2020-04-28T11:39:06Z</dcterms:created>
  <dcterms:modified xsi:type="dcterms:W3CDTF">2020-06-20T16:01:58Z</dcterms:modified>
</cp:coreProperties>
</file>